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40CBC172-293B-4F78-AF4B-1BABE79CB28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ШЕВЧЕНКО 184-В" sheetId="1" r:id="rId1"/>
    <sheet name="СОДЕРЖАНИЕ ЖИЛЬЯ" sheetId="2" r:id="rId2"/>
    <sheet name="РЕМОНТ ЖИЛЬЯ" sheetId="3" r:id="rId3"/>
    <sheet name="ОТЧЕТ ШЕВЧЕНКО 184-В на подпись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M16" i="4"/>
  <c r="I70" i="2"/>
  <c r="I65" i="2"/>
  <c r="I60" i="2"/>
  <c r="I55" i="2"/>
  <c r="I49" i="2"/>
  <c r="I44" i="2"/>
  <c r="I38" i="2"/>
  <c r="I33" i="2"/>
  <c r="I28" i="2"/>
  <c r="I23" i="2"/>
  <c r="I17" i="2"/>
  <c r="I12" i="2"/>
  <c r="I13" i="2"/>
  <c r="I46" i="1"/>
  <c r="K46" i="1" s="1"/>
  <c r="I44" i="1"/>
  <c r="K44" i="1" s="1"/>
  <c r="I45" i="1"/>
  <c r="L22" i="4" l="1"/>
  <c r="M18" i="4"/>
  <c r="M11" i="4"/>
  <c r="M10" i="4"/>
  <c r="K29" i="1"/>
  <c r="K30" i="1"/>
  <c r="K31" i="1"/>
  <c r="K32" i="1"/>
  <c r="K33" i="1"/>
  <c r="K35" i="1"/>
  <c r="K36" i="1"/>
  <c r="K37" i="1"/>
  <c r="K39" i="1"/>
  <c r="K28" i="1"/>
  <c r="K38" i="1"/>
  <c r="I40" i="1"/>
  <c r="K34" i="1" l="1"/>
  <c r="K40" i="1" s="1"/>
  <c r="K41" i="1" s="1"/>
  <c r="I69" i="2"/>
  <c r="I64" i="2"/>
  <c r="I59" i="2"/>
  <c r="I53" i="2"/>
  <c r="I48" i="2"/>
  <c r="I42" i="2"/>
  <c r="I37" i="2"/>
  <c r="I32" i="2"/>
  <c r="I27" i="2"/>
  <c r="I21" i="2"/>
  <c r="G40" i="1"/>
  <c r="G23" i="1"/>
  <c r="E40" i="1" l="1"/>
  <c r="E23" i="1"/>
  <c r="L5" i="1" s="1"/>
  <c r="M28" i="1" l="1"/>
  <c r="M11" i="1"/>
  <c r="L27" i="4" l="1"/>
  <c r="L32" i="4" s="1"/>
  <c r="M19" i="4"/>
  <c r="J19" i="4"/>
  <c r="G19" i="4"/>
  <c r="E19" i="4"/>
  <c r="M12" i="4"/>
  <c r="L29" i="4" s="1"/>
  <c r="J12" i="4"/>
  <c r="L31" i="4" s="1"/>
  <c r="G12" i="4"/>
  <c r="E12" i="4"/>
  <c r="I18" i="2"/>
  <c r="I24" i="2" s="1"/>
  <c r="L33" i="4" l="1"/>
  <c r="I29" i="2"/>
  <c r="I25" i="2"/>
  <c r="I13" i="1" s="1"/>
  <c r="K13" i="1" s="1"/>
  <c r="I7" i="3"/>
  <c r="I34" i="2" l="1"/>
  <c r="I30" i="2"/>
  <c r="I14" i="1" s="1"/>
  <c r="K14" i="1" s="1"/>
  <c r="I14" i="2"/>
  <c r="I16" i="2"/>
  <c r="I19" i="2" s="1"/>
  <c r="I12" i="1" s="1"/>
  <c r="K12" i="1" s="1"/>
  <c r="I11" i="1" l="1"/>
  <c r="I39" i="2"/>
  <c r="I35" i="2"/>
  <c r="I15" i="1" s="1"/>
  <c r="K15" i="1" s="1"/>
  <c r="K11" i="1" l="1"/>
  <c r="I40" i="2"/>
  <c r="I16" i="1" s="1"/>
  <c r="K16" i="1" s="1"/>
  <c r="I45" i="2"/>
  <c r="I7" i="2"/>
  <c r="I50" i="2" l="1"/>
  <c r="I46" i="2"/>
  <c r="I17" i="1" s="1"/>
  <c r="K17" i="1" s="1"/>
  <c r="K47" i="1"/>
  <c r="I47" i="1"/>
  <c r="C29" i="1"/>
  <c r="M29" i="1" s="1"/>
  <c r="C30" i="1" s="1"/>
  <c r="M30" i="1" s="1"/>
  <c r="C31" i="1" s="1"/>
  <c r="M31" i="1" s="1"/>
  <c r="C32" i="1" s="1"/>
  <c r="M32" i="1" s="1"/>
  <c r="C33" i="1" s="1"/>
  <c r="M33" i="1" s="1"/>
  <c r="C34" i="1" s="1"/>
  <c r="M34" i="1" s="1"/>
  <c r="C35" i="1" s="1"/>
  <c r="M35" i="1" s="1"/>
  <c r="C36" i="1" s="1"/>
  <c r="M36" i="1" s="1"/>
  <c r="C37" i="1" s="1"/>
  <c r="M37" i="1" s="1"/>
  <c r="C38" i="1" s="1"/>
  <c r="M38" i="1" s="1"/>
  <c r="C39" i="1" s="1"/>
  <c r="M39" i="1" s="1"/>
  <c r="M40" i="1" s="1"/>
  <c r="I56" i="2" l="1"/>
  <c r="I51" i="2"/>
  <c r="I18" i="1" s="1"/>
  <c r="K18" i="1" s="1"/>
  <c r="M47" i="1"/>
  <c r="C12" i="1"/>
  <c r="M12" i="1" s="1"/>
  <c r="C13" i="1" s="1"/>
  <c r="M13" i="1" s="1"/>
  <c r="C14" i="1" s="1"/>
  <c r="M14" i="1" s="1"/>
  <c r="C15" i="1" s="1"/>
  <c r="M15" i="1" s="1"/>
  <c r="C16" i="1" s="1"/>
  <c r="M16" i="1" s="1"/>
  <c r="C17" i="1" s="1"/>
  <c r="M17" i="1" s="1"/>
  <c r="C18" i="1" s="1"/>
  <c r="M18" i="1" s="1"/>
  <c r="C19" i="1" s="1"/>
  <c r="M19" i="1" s="1"/>
  <c r="C20" i="1" s="1"/>
  <c r="M20" i="1" s="1"/>
  <c r="C21" i="1" s="1"/>
  <c r="M21" i="1" s="1"/>
  <c r="C22" i="1" s="1"/>
  <c r="M22" i="1" s="1"/>
  <c r="M23" i="1" s="1"/>
  <c r="I61" i="2" l="1"/>
  <c r="I57" i="2"/>
  <c r="I19" i="1" s="1"/>
  <c r="K19" i="1" s="1"/>
  <c r="M51" i="1"/>
  <c r="I62" i="2" l="1"/>
  <c r="I20" i="1" s="1"/>
  <c r="K20" i="1" s="1"/>
  <c r="I66" i="2"/>
  <c r="I72" i="2" l="1"/>
  <c r="I73" i="2" s="1"/>
  <c r="I22" i="1" s="1"/>
  <c r="I67" i="2"/>
  <c r="I21" i="1" s="1"/>
  <c r="K21" i="1" s="1"/>
  <c r="K22" i="1" l="1"/>
  <c r="K23" i="1" s="1"/>
  <c r="K24" i="1" s="1"/>
  <c r="M52" i="1" s="1"/>
  <c r="I23" i="1"/>
  <c r="I74" i="2"/>
</calcChain>
</file>

<file path=xl/sharedStrings.xml><?xml version="1.0" encoding="utf-8"?>
<sst xmlns="http://schemas.openxmlformats.org/spreadsheetml/2006/main" count="327" uniqueCount="138">
  <si>
    <t>Лицевой счет МКД по адресу: г. Таганрог, ул.  Шевченко, д. 184-В</t>
  </si>
  <si>
    <t>Протокол №1 от 22 августа 2021г.</t>
  </si>
  <si>
    <t>S жилых помещений - 313,25 м²</t>
  </si>
  <si>
    <t>Тариф -13,15 руб.</t>
  </si>
  <si>
    <t>Содержание общего имущества МКД -4,09 руб.</t>
  </si>
  <si>
    <t>Ремонт общего имущества МКД - 4,09 руб.</t>
  </si>
  <si>
    <t>Управление многоквартирным домом - 1,97 руб.</t>
  </si>
  <si>
    <t xml:space="preserve">Вознаграждение председателю МКД -3,00 руб. </t>
  </si>
  <si>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</si>
  <si>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</si>
  <si>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</si>
  <si>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</si>
  <si>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</si>
  <si>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</si>
  <si>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</si>
  <si>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</si>
  <si>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</si>
  <si>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</si>
  <si>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</si>
  <si>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</si>
  <si>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</si>
  <si>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</si>
  <si>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</si>
  <si>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</si>
  <si>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Вознаграждение председателю Совета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</si>
  <si>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</si>
  <si>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</si>
  <si>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</si>
  <si>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</si>
  <si>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</si>
  <si>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</si>
  <si>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</si>
  <si>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</si>
  <si>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</si>
  <si>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на доме № 184-В по ул. Шевченко</t>
  </si>
  <si>
    <t>Управляющая компания ООО "УК "ЮгДомКомфорт" с  01.11.2021 г.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</si>
  <si>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</si>
  <si>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</si>
  <si>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</si>
  <si>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</si>
  <si>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</si>
  <si>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</si>
  <si>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</si>
  <si>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</si>
  <si>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Ежемесячный обход и осмотр инженерных коммуникаций</t>
  </si>
  <si>
    <t>ОТЧЕТ ООО "Управляющая компания "ЮгДомКомфорт" за 2021г. перед собственниками</t>
  </si>
  <si>
    <t>дома по адресу: Ростовская область, г. Таганрог, ул. Шевченко, д. 184-В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</si>
  <si>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</si>
  <si>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</si>
  <si>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</si>
  <si>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</si>
  <si>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</si>
  <si>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</si>
  <si>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</si>
  <si>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</si>
  <si>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</si>
  <si>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</si>
  <si>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</si>
  <si>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</si>
  <si>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</si>
  <si>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</si>
  <si>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</si>
  <si>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</si>
  <si>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</si>
  <si>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</si>
  <si>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</si>
  <si>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</si>
  <si>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>Январь</t>
  </si>
  <si>
    <t>Февраль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</si>
  <si>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</si>
  <si>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</si>
  <si>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</si>
  <si>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</si>
  <si>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</si>
  <si>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</si>
  <si>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</si>
  <si>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</si>
  <si>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</si>
  <si>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</si>
  <si>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</si>
  <si>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</si>
  <si>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Остаток по статье "Содержание общего имущества МКД" на конец периода </t>
  </si>
  <si>
    <t>Приказ ГЖИ №  2024-Л   от 27.10.2021г.</t>
  </si>
  <si>
    <t xml:space="preserve">Остаток по статье "Ремонт общего имущества МКД" на конец периода </t>
  </si>
  <si>
    <t>Проверка вентканалов и дымоходов</t>
  </si>
  <si>
    <t>усл.</t>
  </si>
  <si>
    <t>Покос на придомовой территории</t>
  </si>
  <si>
    <t>ТО ВДГО</t>
  </si>
  <si>
    <t>Приказ ГЖИ № 2024-Л  от 27.10.21г.</t>
  </si>
  <si>
    <t>Содержание ОИ</t>
  </si>
  <si>
    <t>Ремонт ОИ</t>
  </si>
  <si>
    <t>Должники на 31.12.2023г.</t>
  </si>
  <si>
    <t>Баланс дома на 31.12.2023г.</t>
  </si>
  <si>
    <t>Начисленно средств за 2023г.</t>
  </si>
  <si>
    <t>Оплачено средств за 2023г.</t>
  </si>
  <si>
    <t xml:space="preserve">Информационное обслуживание, раскрытие информаации на сайте ГИС ЖКХ
</t>
  </si>
  <si>
    <t>Задолженность на 31.12.2023г.</t>
  </si>
  <si>
    <t>за период с 01.01.2023г. по 31.12.2023г.</t>
  </si>
  <si>
    <t>ЯНВАРЬ 2023г.</t>
  </si>
  <si>
    <t>31.01.2023г.</t>
  </si>
  <si>
    <t>ИТОГО январь 2023г.</t>
  </si>
  <si>
    <t>ФЕВРАЛЬ 2023г.</t>
  </si>
  <si>
    <t>28.02.2023г.</t>
  </si>
  <si>
    <t>ИТОГО февраль 2023г.</t>
  </si>
  <si>
    <t>МАРТ 2023г.</t>
  </si>
  <si>
    <t>31.03.2023г.</t>
  </si>
  <si>
    <t>ИТОГО март 2023г.</t>
  </si>
  <si>
    <t>АПРЕЛЬ 2023г.</t>
  </si>
  <si>
    <t>30.04.2023г.</t>
  </si>
  <si>
    <t>ИТОГО апрель 2023г.</t>
  </si>
  <si>
    <t>МАЙ 2023г.</t>
  </si>
  <si>
    <t>31.05.2023г.</t>
  </si>
  <si>
    <t>ИТОГО май 2023г.</t>
  </si>
  <si>
    <t>ИЮЛЬ 2023г.</t>
  </si>
  <si>
    <t>ИЮНЬ 2023г.</t>
  </si>
  <si>
    <t>ИТОГО июнь 2023г.</t>
  </si>
  <si>
    <t>30.06.2023г.</t>
  </si>
  <si>
    <t>31.07.2023г.</t>
  </si>
  <si>
    <t>ИТОГО июль 2023г.</t>
  </si>
  <si>
    <t>АВГУСТ 2023г.</t>
  </si>
  <si>
    <t>31.08.2023г.</t>
  </si>
  <si>
    <t>ИТОГО август 2023г.</t>
  </si>
  <si>
    <t>СЕНТЯБРЬ 2023г.</t>
  </si>
  <si>
    <t>30.09.2023г.</t>
  </si>
  <si>
    <t>ИТОГО сентябрь 2023г.</t>
  </si>
  <si>
    <t>ОКТЯБРЬ 2023г.</t>
  </si>
  <si>
    <t>31.10.2023г.</t>
  </si>
  <si>
    <t>ИТОГО октябрь 2023г.</t>
  </si>
  <si>
    <t>НОЯБРЬ 2023г.</t>
  </si>
  <si>
    <t>30.11.2023г.</t>
  </si>
  <si>
    <t>ИТОГО ноябрь 2023г.</t>
  </si>
  <si>
    <t>ДЕКАБРЬ 2023г.</t>
  </si>
  <si>
    <t>31.12.2023г.</t>
  </si>
  <si>
    <t>ИТОГО декабрь 2023г.</t>
  </si>
  <si>
    <t xml:space="preserve">ИТОГО за 2023г. </t>
  </si>
  <si>
    <t>с 01.01.2023г. по 31.12.2023г.</t>
  </si>
  <si>
    <t>Информация за 2023г.</t>
  </si>
  <si>
    <t>Информационное обслуживание, раскрытие информаации на сайте ГИС ЖКХ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</si>
</sst>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7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0" fontId="8" fillId="0" borderId="3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3" fillId="2" borderId="3" xfId="0" applyNumberFormat="1" applyFont="1" applyFill="1" applyBorder="1"/>
    <xf numFmtId="2" fontId="8" fillId="4" borderId="3" xfId="0" applyNumberFormat="1" applyFont="1" applyFill="1" applyBorder="1" applyAlignment="1">
      <alignment horizontal="right"/>
    </xf>
    <xf numFmtId="2" fontId="8" fillId="0" borderId="3" xfId="0" applyNumberFormat="1" applyFont="1" applyBorder="1"/>
    <xf numFmtId="4" fontId="8" fillId="0" borderId="3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4" fontId="10" fillId="0" borderId="0" xfId="2" applyNumberFormat="1"/>
    <xf numFmtId="1" fontId="22" fillId="0" borderId="4" xfId="0" applyNumberFormat="1" applyFont="1" applyBorder="1" applyAlignment="1">
      <alignment horizontal="left" vertical="top" wrapText="1"/>
    </xf>
    <xf numFmtId="2" fontId="3" fillId="2" borderId="4" xfId="0" applyNumberFormat="1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2" fontId="6" fillId="2" borderId="4" xfId="0" applyNumberFormat="1" applyFont="1" applyFill="1" applyBorder="1"/>
    <xf numFmtId="0" fontId="6" fillId="2" borderId="4" xfId="0" applyFont="1" applyFill="1" applyBorder="1"/>
    <xf numFmtId="2" fontId="3" fillId="0" borderId="4" xfId="0" applyNumberFormat="1" applyFont="1" applyBorder="1"/>
    <xf numFmtId="0" fontId="3" fillId="0" borderId="4" xfId="0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" fontId="3" fillId="0" borderId="4" xfId="0" applyNumberFormat="1" applyFont="1" applyBorder="1"/>
    <xf numFmtId="0" fontId="3" fillId="0" borderId="3" xfId="0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2" fontId="4" fillId="4" borderId="3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3" fillId="2" borderId="3" xfId="0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3" fillId="2" borderId="2" xfId="0" applyFont="1" applyFill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4" fontId="3" fillId="0" borderId="1" xfId="0" applyNumberFormat="1" applyFont="1" applyBorder="1"/>
    <xf numFmtId="0" fontId="15" fillId="0" borderId="0" xfId="2" applyFont="1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0" borderId="4" xfId="0" applyNumberFormat="1" applyFont="1" applyBorder="1"/>
    <xf numFmtId="2" fontId="8" fillId="0" borderId="1" xfId="0" applyNumberFormat="1" applyFont="1" applyBorder="1"/>
    <xf numFmtId="2" fontId="8" fillId="0" borderId="2" xfId="0" applyNumberFormat="1" applyFont="1" applyBorder="1"/>
    <xf numFmtId="2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/>
    <xf numFmtId="2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55"/>
  <sheetViews>
    <sheetView tabSelected="1" showRuler="0" topLeftCell="A7" zoomScaleNormal="100" workbookViewId="0">
      <selection activeCell="E6" sqref="E6:F6"/>
    </sheetView>
  </sheetViews>
  <sheetFormatPr defaultRowHeight="14.4" x14ac:dyDescent="0.3"/>
  <cols>
    <col min="2" max="2" width="9.109375" customWidth="1"/>
    <col min="4" max="4" width="9.6640625" customWidth="1"/>
    <col min="6" max="6" width="9.109375" customWidth="1"/>
    <col min="8" max="8" width="8.33203125" customWidth="1"/>
    <col min="12" max="12" width="6.44140625" customWidth="1"/>
    <col min="13" max="13" width="20.88671875" customWidth="1"/>
  </cols>
  <sheetData>
    <row r="1" spans="1:13" x14ac:dyDescent="0.3">
      <c r="A1" s="54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 x14ac:dyDescent="0.3">
      <c r="A2" s="57" t="s">
        <v>2</v>
      </c>
      <c r="B2" s="58"/>
      <c r="C2" s="58"/>
      <c r="D2" s="67"/>
      <c r="E2" s="57" t="s">
        <v>1</v>
      </c>
      <c r="F2" s="58"/>
      <c r="G2" s="58"/>
      <c r="H2" s="58"/>
      <c r="I2" s="67"/>
      <c r="J2" s="57" t="s">
        <v>82</v>
      </c>
      <c r="K2" s="58"/>
      <c r="L2" s="58"/>
      <c r="M2" s="67"/>
    </row>
    <row r="3" spans="1:13" x14ac:dyDescent="0.3">
      <c r="A3" s="57" t="s">
        <v>3</v>
      </c>
      <c r="B3" s="67"/>
      <c r="C3" s="57" t="s">
        <v>4</v>
      </c>
      <c r="D3" s="58"/>
      <c r="E3" s="58"/>
      <c r="F3" s="58"/>
      <c r="G3" s="58"/>
      <c r="H3" s="67"/>
      <c r="I3" s="57" t="s">
        <v>5</v>
      </c>
      <c r="J3" s="58"/>
      <c r="K3" s="58"/>
      <c r="L3" s="58"/>
      <c r="M3" s="67"/>
    </row>
    <row r="4" spans="1:13" x14ac:dyDescent="0.3">
      <c r="A4" s="57" t="s">
        <v>6</v>
      </c>
      <c r="B4" s="58"/>
      <c r="C4" s="58"/>
      <c r="D4" s="58"/>
      <c r="E4" s="58"/>
      <c r="F4" s="58"/>
      <c r="G4" s="67"/>
      <c r="H4" s="57" t="s">
        <v>7</v>
      </c>
      <c r="I4" s="58"/>
      <c r="J4" s="58"/>
      <c r="K4" s="58"/>
      <c r="L4" s="58"/>
      <c r="M4" s="67"/>
    </row>
    <row r="5" spans="1:13" x14ac:dyDescent="0.3">
      <c r="A5" s="57" t="s">
        <v>91</v>
      </c>
      <c r="B5" s="58"/>
      <c r="C5" s="58"/>
      <c r="D5" s="67"/>
      <c r="E5" s="59">
        <v>11472.16</v>
      </c>
      <c r="F5" s="60"/>
      <c r="G5" s="57" t="s">
        <v>93</v>
      </c>
      <c r="H5" s="58"/>
      <c r="I5" s="58"/>
      <c r="J5" s="58"/>
      <c r="K5" s="67"/>
      <c r="L5" s="59">
        <f>E23+E40</f>
        <v>30748.800000000007</v>
      </c>
      <c r="M5" s="60"/>
    </row>
    <row r="6" spans="1:13" x14ac:dyDescent="0.3">
      <c r="A6" s="57" t="s">
        <v>92</v>
      </c>
      <c r="B6" s="58"/>
      <c r="C6" s="58"/>
      <c r="D6" s="67"/>
      <c r="E6" s="59">
        <v>-5899.28</v>
      </c>
      <c r="F6" s="60"/>
      <c r="G6" s="57" t="s">
        <v>94</v>
      </c>
      <c r="H6" s="58"/>
      <c r="I6" s="58"/>
      <c r="J6" s="58"/>
      <c r="K6" s="67"/>
      <c r="L6" s="59">
        <v>0</v>
      </c>
      <c r="M6" s="60"/>
    </row>
    <row r="7" spans="1:13" x14ac:dyDescent="0.3">
      <c r="A7" s="70" t="s">
        <v>136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x14ac:dyDescent="0.3">
      <c r="A8" s="54" t="s">
        <v>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4.25" customHeight="1" x14ac:dyDescent="0.3">
      <c r="A9" s="57" t="s">
        <v>69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9">
        <v>-12601.76</v>
      </c>
      <c r="M9" s="60"/>
    </row>
    <row r="10" spans="1:13" ht="54.75" customHeight="1" x14ac:dyDescent="0.3">
      <c r="A10" s="61" t="s">
        <v>9</v>
      </c>
      <c r="B10" s="61"/>
      <c r="C10" s="62" t="s">
        <v>14</v>
      </c>
      <c r="D10" s="61"/>
      <c r="E10" s="62" t="s">
        <v>10</v>
      </c>
      <c r="F10" s="61"/>
      <c r="G10" s="62" t="s">
        <v>11</v>
      </c>
      <c r="H10" s="62"/>
      <c r="I10" s="63" t="s">
        <v>12</v>
      </c>
      <c r="J10" s="63"/>
      <c r="K10" s="64" t="s">
        <v>13</v>
      </c>
      <c r="L10" s="65"/>
      <c r="M10" s="2" t="s">
        <v>15</v>
      </c>
    </row>
    <row r="11" spans="1:13" x14ac:dyDescent="0.3">
      <c r="A11" s="53" t="s">
        <v>67</v>
      </c>
      <c r="B11" s="53"/>
      <c r="C11" s="52">
        <v>2885.32</v>
      </c>
      <c r="D11" s="52"/>
      <c r="E11" s="52">
        <v>1281.2</v>
      </c>
      <c r="F11" s="52"/>
      <c r="G11" s="52">
        <v>800.09</v>
      </c>
      <c r="H11" s="52"/>
      <c r="I11" s="52">
        <f>'СОДЕРЖАНИЕ ЖИЛЬЯ'!I14</f>
        <v>990.70644000000004</v>
      </c>
      <c r="J11" s="52"/>
      <c r="K11" s="52">
        <f>G11-I11</f>
        <v>-190.61644000000001</v>
      </c>
      <c r="L11" s="53"/>
      <c r="M11" s="3">
        <f>C11+E11-G11</f>
        <v>3366.4300000000003</v>
      </c>
    </row>
    <row r="12" spans="1:13" x14ac:dyDescent="0.3">
      <c r="A12" s="53" t="s">
        <v>68</v>
      </c>
      <c r="B12" s="53"/>
      <c r="C12" s="52">
        <f>M11</f>
        <v>3366.4300000000003</v>
      </c>
      <c r="D12" s="53"/>
      <c r="E12" s="52">
        <v>1281.2</v>
      </c>
      <c r="F12" s="52"/>
      <c r="G12" s="52">
        <v>1282.1400000000001</v>
      </c>
      <c r="H12" s="52"/>
      <c r="I12" s="66">
        <f>'СОДЕРЖАНИЕ ЖИЛЬЯ'!I19</f>
        <v>1017.54938</v>
      </c>
      <c r="J12" s="53"/>
      <c r="K12" s="52">
        <f t="shared" ref="K12:K22" si="0">G12-I12</f>
        <v>264.59062000000006</v>
      </c>
      <c r="L12" s="53"/>
      <c r="M12" s="3">
        <f t="shared" ref="M12:M22" si="1">C12+E12-G12</f>
        <v>3365.49</v>
      </c>
    </row>
    <row r="13" spans="1:13" x14ac:dyDescent="0.3">
      <c r="A13" s="53" t="s">
        <v>71</v>
      </c>
      <c r="B13" s="53"/>
      <c r="C13" s="52">
        <f t="shared" ref="C13:C22" si="2">M12</f>
        <v>3365.49</v>
      </c>
      <c r="D13" s="53"/>
      <c r="E13" s="52">
        <v>1281.2</v>
      </c>
      <c r="F13" s="52"/>
      <c r="G13" s="59">
        <v>959.6</v>
      </c>
      <c r="H13" s="60"/>
      <c r="I13" s="97">
        <f>'СОДЕРЖАНИЕ ЖИЛЬЯ'!I25</f>
        <v>4679.5890600000002</v>
      </c>
      <c r="J13" s="67"/>
      <c r="K13" s="52">
        <f t="shared" si="0"/>
        <v>-3719.9890600000003</v>
      </c>
      <c r="L13" s="53"/>
      <c r="M13" s="3">
        <f t="shared" si="1"/>
        <v>3687.0899999999997</v>
      </c>
    </row>
    <row r="14" spans="1:13" x14ac:dyDescent="0.3">
      <c r="A14" s="53" t="s">
        <v>72</v>
      </c>
      <c r="B14" s="53"/>
      <c r="C14" s="52">
        <f t="shared" si="2"/>
        <v>3687.0899999999997</v>
      </c>
      <c r="D14" s="53"/>
      <c r="E14" s="52">
        <v>1281.2</v>
      </c>
      <c r="F14" s="52"/>
      <c r="G14" s="59">
        <v>1282.1400000000001</v>
      </c>
      <c r="H14" s="60"/>
      <c r="I14" s="97">
        <f>'СОДЕРЖАНИЕ ЖИЛЬЯ'!I30</f>
        <v>1017.54938</v>
      </c>
      <c r="J14" s="67"/>
      <c r="K14" s="52">
        <f t="shared" si="0"/>
        <v>264.59062000000006</v>
      </c>
      <c r="L14" s="53"/>
      <c r="M14" s="3">
        <f t="shared" si="1"/>
        <v>3686.1499999999996</v>
      </c>
    </row>
    <row r="15" spans="1:13" x14ac:dyDescent="0.3">
      <c r="A15" s="53" t="s">
        <v>73</v>
      </c>
      <c r="B15" s="53"/>
      <c r="C15" s="52">
        <f t="shared" si="2"/>
        <v>3686.1499999999996</v>
      </c>
      <c r="D15" s="53"/>
      <c r="E15" s="52">
        <v>1281.2</v>
      </c>
      <c r="F15" s="52"/>
      <c r="G15" s="59">
        <v>1120.8699999999999</v>
      </c>
      <c r="H15" s="60"/>
      <c r="I15" s="97">
        <f>'СОДЕРЖАНИЕ ЖИЛЬЯ'!I35</f>
        <v>1008.5692200000001</v>
      </c>
      <c r="J15" s="67"/>
      <c r="K15" s="52">
        <f t="shared" si="0"/>
        <v>112.3007799999998</v>
      </c>
      <c r="L15" s="53"/>
      <c r="M15" s="3">
        <f t="shared" si="1"/>
        <v>3846.4799999999996</v>
      </c>
    </row>
    <row r="16" spans="1:13" x14ac:dyDescent="0.3">
      <c r="A16" s="53" t="s">
        <v>74</v>
      </c>
      <c r="B16" s="53"/>
      <c r="C16" s="52">
        <f t="shared" si="2"/>
        <v>3846.4799999999996</v>
      </c>
      <c r="D16" s="53"/>
      <c r="E16" s="52">
        <v>1281.2</v>
      </c>
      <c r="F16" s="52"/>
      <c r="G16" s="59">
        <v>1120.8699999999999</v>
      </c>
      <c r="H16" s="60"/>
      <c r="I16" s="97">
        <f>'СОДЕРЖАНИЕ ЖИЛЬЯ'!I40</f>
        <v>1008.5692200000001</v>
      </c>
      <c r="J16" s="67"/>
      <c r="K16" s="52">
        <f t="shared" si="0"/>
        <v>112.3007799999998</v>
      </c>
      <c r="L16" s="53"/>
      <c r="M16" s="3">
        <f t="shared" si="1"/>
        <v>4006.8099999999995</v>
      </c>
    </row>
    <row r="17" spans="1:13" x14ac:dyDescent="0.3">
      <c r="A17" s="53" t="s">
        <v>75</v>
      </c>
      <c r="B17" s="53"/>
      <c r="C17" s="52">
        <f t="shared" si="2"/>
        <v>4006.8099999999995</v>
      </c>
      <c r="D17" s="53"/>
      <c r="E17" s="52">
        <v>1281.2</v>
      </c>
      <c r="F17" s="52"/>
      <c r="G17" s="59">
        <v>1120.8699999999999</v>
      </c>
      <c r="H17" s="60"/>
      <c r="I17" s="97">
        <f>'СОДЕРЖАНИЕ ЖИЛЬЯ'!I46</f>
        <v>2708.5692199999999</v>
      </c>
      <c r="J17" s="67"/>
      <c r="K17" s="52">
        <f t="shared" si="0"/>
        <v>-1587.69922</v>
      </c>
      <c r="L17" s="53"/>
      <c r="M17" s="3">
        <f t="shared" si="1"/>
        <v>4167.1399999999994</v>
      </c>
    </row>
    <row r="18" spans="1:13" x14ac:dyDescent="0.3">
      <c r="A18" s="53" t="s">
        <v>76</v>
      </c>
      <c r="B18" s="53"/>
      <c r="C18" s="52">
        <f t="shared" si="2"/>
        <v>4167.1399999999994</v>
      </c>
      <c r="D18" s="53"/>
      <c r="E18" s="52">
        <v>1281.2</v>
      </c>
      <c r="F18" s="52"/>
      <c r="G18" s="59">
        <v>1121.07</v>
      </c>
      <c r="H18" s="60"/>
      <c r="I18" s="97">
        <f>'СОДЕРЖАНИЕ ЖИЛЬЯ'!I51</f>
        <v>1008.5801000000001</v>
      </c>
      <c r="J18" s="67"/>
      <c r="K18" s="52">
        <f t="shared" si="0"/>
        <v>112.48989999999981</v>
      </c>
      <c r="L18" s="53"/>
      <c r="M18" s="3">
        <f t="shared" si="1"/>
        <v>4327.2699999999995</v>
      </c>
    </row>
    <row r="19" spans="1:13" x14ac:dyDescent="0.3">
      <c r="A19" s="53" t="s">
        <v>77</v>
      </c>
      <c r="B19" s="53"/>
      <c r="C19" s="52">
        <f t="shared" si="2"/>
        <v>4327.2699999999995</v>
      </c>
      <c r="D19" s="53"/>
      <c r="E19" s="52">
        <v>1281.2</v>
      </c>
      <c r="F19" s="52"/>
      <c r="G19" s="59">
        <v>1121.06</v>
      </c>
      <c r="H19" s="60"/>
      <c r="I19" s="97">
        <f>'СОДЕРЖАНИЕ ЖИЛЬЯ'!I57</f>
        <v>2748.5801000000001</v>
      </c>
      <c r="J19" s="67"/>
      <c r="K19" s="52">
        <f t="shared" si="0"/>
        <v>-1627.5201000000002</v>
      </c>
      <c r="L19" s="53"/>
      <c r="M19" s="3">
        <f t="shared" si="1"/>
        <v>4487.41</v>
      </c>
    </row>
    <row r="20" spans="1:13" x14ac:dyDescent="0.3">
      <c r="A20" s="53" t="s">
        <v>78</v>
      </c>
      <c r="B20" s="53"/>
      <c r="C20" s="52">
        <f t="shared" si="2"/>
        <v>4487.41</v>
      </c>
      <c r="D20" s="53"/>
      <c r="E20" s="52">
        <v>1281.2</v>
      </c>
      <c r="F20" s="52"/>
      <c r="G20" s="59">
        <v>1120.48</v>
      </c>
      <c r="H20" s="60"/>
      <c r="I20" s="97">
        <f>'СОДЕРЖАНИЕ ЖИЛЬЯ'!I62</f>
        <v>1008.5474600000001</v>
      </c>
      <c r="J20" s="67"/>
      <c r="K20" s="52">
        <f t="shared" si="0"/>
        <v>111.9325399999999</v>
      </c>
      <c r="L20" s="53"/>
      <c r="M20" s="3">
        <f t="shared" si="1"/>
        <v>4648.1299999999992</v>
      </c>
    </row>
    <row r="21" spans="1:13" x14ac:dyDescent="0.3">
      <c r="A21" s="53" t="s">
        <v>79</v>
      </c>
      <c r="B21" s="53"/>
      <c r="C21" s="52">
        <f t="shared" si="2"/>
        <v>4648.1299999999992</v>
      </c>
      <c r="D21" s="53"/>
      <c r="E21" s="52">
        <v>1281.2</v>
      </c>
      <c r="F21" s="52"/>
      <c r="G21" s="59">
        <v>1120.8699999999999</v>
      </c>
      <c r="H21" s="60"/>
      <c r="I21" s="97">
        <f>'СОДЕРЖАНИЕ ЖИЛЬЯ'!I67</f>
        <v>1010.3413500000001</v>
      </c>
      <c r="J21" s="67"/>
      <c r="K21" s="52">
        <f t="shared" si="0"/>
        <v>110.52864999999974</v>
      </c>
      <c r="L21" s="53"/>
      <c r="M21" s="3">
        <f t="shared" si="1"/>
        <v>4808.4599999999991</v>
      </c>
    </row>
    <row r="22" spans="1:13" x14ac:dyDescent="0.3">
      <c r="A22" s="53" t="s">
        <v>80</v>
      </c>
      <c r="B22" s="53"/>
      <c r="C22" s="52">
        <f t="shared" si="2"/>
        <v>4808.4599999999991</v>
      </c>
      <c r="D22" s="53"/>
      <c r="E22" s="52">
        <v>1281.2</v>
      </c>
      <c r="F22" s="52"/>
      <c r="G22" s="59">
        <v>1156.45</v>
      </c>
      <c r="H22" s="60"/>
      <c r="I22" s="97">
        <f>'СОДЕРЖАНИЕ ЖИЛЬЯ'!I73</f>
        <v>3411.7722899999999</v>
      </c>
      <c r="J22" s="67"/>
      <c r="K22" s="52">
        <f t="shared" si="0"/>
        <v>-2255.3222900000001</v>
      </c>
      <c r="L22" s="53"/>
      <c r="M22" s="3">
        <f t="shared" si="1"/>
        <v>4933.2099999999991</v>
      </c>
    </row>
    <row r="23" spans="1:13" x14ac:dyDescent="0.3">
      <c r="A23" s="48" t="s">
        <v>16</v>
      </c>
      <c r="B23" s="48"/>
      <c r="C23" s="50"/>
      <c r="D23" s="51"/>
      <c r="E23" s="47">
        <f>SUM(E11:E22)</f>
        <v>15374.400000000003</v>
      </c>
      <c r="F23" s="48"/>
      <c r="G23" s="47">
        <f>SUM(G11:G22)</f>
        <v>13326.509999999998</v>
      </c>
      <c r="H23" s="47"/>
      <c r="I23" s="47">
        <f>SUM(I11:I22)</f>
        <v>21618.923220000001</v>
      </c>
      <c r="J23" s="47"/>
      <c r="K23" s="47">
        <f>SUM(K11:K22)</f>
        <v>-8292.4132200000022</v>
      </c>
      <c r="L23" s="48"/>
      <c r="M23" s="4">
        <f>M22</f>
        <v>4933.2099999999991</v>
      </c>
    </row>
    <row r="24" spans="1:13" x14ac:dyDescent="0.3">
      <c r="A24" s="57" t="s">
        <v>81</v>
      </c>
      <c r="B24" s="58"/>
      <c r="C24" s="58"/>
      <c r="D24" s="58"/>
      <c r="E24" s="58"/>
      <c r="F24" s="58"/>
      <c r="G24" s="58"/>
      <c r="H24" s="58"/>
      <c r="I24" s="58"/>
      <c r="J24" s="58"/>
      <c r="K24" s="52">
        <f>L9+K23</f>
        <v>-20894.173220000004</v>
      </c>
      <c r="L24" s="52"/>
      <c r="M24" s="39"/>
    </row>
    <row r="25" spans="1:13" x14ac:dyDescent="0.3">
      <c r="A25" s="54" t="s">
        <v>17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</row>
    <row r="26" spans="1:13" x14ac:dyDescent="0.3">
      <c r="A26" s="57" t="s">
        <v>70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9">
        <v>6702.48</v>
      </c>
      <c r="M26" s="60"/>
    </row>
    <row r="27" spans="1:13" ht="53.25" customHeight="1" x14ac:dyDescent="0.3">
      <c r="A27" s="61" t="s">
        <v>9</v>
      </c>
      <c r="B27" s="61"/>
      <c r="C27" s="62" t="s">
        <v>14</v>
      </c>
      <c r="D27" s="61"/>
      <c r="E27" s="62" t="s">
        <v>10</v>
      </c>
      <c r="F27" s="61"/>
      <c r="G27" s="62" t="s">
        <v>11</v>
      </c>
      <c r="H27" s="62"/>
      <c r="I27" s="63" t="s">
        <v>12</v>
      </c>
      <c r="J27" s="63"/>
      <c r="K27" s="64" t="s">
        <v>13</v>
      </c>
      <c r="L27" s="65"/>
      <c r="M27" s="2" t="s">
        <v>15</v>
      </c>
    </row>
    <row r="28" spans="1:13" x14ac:dyDescent="0.3">
      <c r="A28" s="53" t="s">
        <v>67</v>
      </c>
      <c r="B28" s="53"/>
      <c r="C28" s="52">
        <v>2885.32</v>
      </c>
      <c r="D28" s="52"/>
      <c r="E28" s="52">
        <v>1281.2</v>
      </c>
      <c r="F28" s="52"/>
      <c r="G28" s="52">
        <v>800.09</v>
      </c>
      <c r="H28" s="52"/>
      <c r="I28" s="52">
        <v>0</v>
      </c>
      <c r="J28" s="52"/>
      <c r="K28" s="52">
        <f>G28-I28</f>
        <v>800.09</v>
      </c>
      <c r="L28" s="53"/>
      <c r="M28" s="3">
        <f>C28+E28-G28</f>
        <v>3366.4300000000003</v>
      </c>
    </row>
    <row r="29" spans="1:13" x14ac:dyDescent="0.3">
      <c r="A29" s="53" t="s">
        <v>68</v>
      </c>
      <c r="B29" s="53"/>
      <c r="C29" s="52">
        <f>M28</f>
        <v>3366.4300000000003</v>
      </c>
      <c r="D29" s="53"/>
      <c r="E29" s="52">
        <v>1281.2</v>
      </c>
      <c r="F29" s="52"/>
      <c r="G29" s="52">
        <v>1282.1400000000001</v>
      </c>
      <c r="H29" s="52"/>
      <c r="I29" s="52">
        <v>0</v>
      </c>
      <c r="J29" s="52"/>
      <c r="K29" s="52">
        <f t="shared" ref="K29:K39" si="3">G29-I29</f>
        <v>1282.1400000000001</v>
      </c>
      <c r="L29" s="53"/>
      <c r="M29" s="3">
        <f>C29+E29-G29</f>
        <v>3365.49</v>
      </c>
    </row>
    <row r="30" spans="1:13" x14ac:dyDescent="0.3">
      <c r="A30" s="53" t="s">
        <v>71</v>
      </c>
      <c r="B30" s="53"/>
      <c r="C30" s="52">
        <f t="shared" ref="C30:C39" si="4">M29</f>
        <v>3365.49</v>
      </c>
      <c r="D30" s="53"/>
      <c r="E30" s="52">
        <v>1281.2</v>
      </c>
      <c r="F30" s="52"/>
      <c r="G30" s="59">
        <v>959.6</v>
      </c>
      <c r="H30" s="60"/>
      <c r="I30" s="59">
        <v>0</v>
      </c>
      <c r="J30" s="60"/>
      <c r="K30" s="52">
        <f t="shared" si="3"/>
        <v>959.6</v>
      </c>
      <c r="L30" s="53"/>
      <c r="M30" s="3">
        <f t="shared" ref="M30:M39" si="5">C30+E30-G30</f>
        <v>3687.0899999999997</v>
      </c>
    </row>
    <row r="31" spans="1:13" x14ac:dyDescent="0.3">
      <c r="A31" s="53" t="s">
        <v>72</v>
      </c>
      <c r="B31" s="53"/>
      <c r="C31" s="52">
        <f t="shared" si="4"/>
        <v>3687.0899999999997</v>
      </c>
      <c r="D31" s="53"/>
      <c r="E31" s="52">
        <v>1281.2</v>
      </c>
      <c r="F31" s="52"/>
      <c r="G31" s="59">
        <v>1282.1400000000001</v>
      </c>
      <c r="H31" s="60"/>
      <c r="I31" s="59">
        <v>0</v>
      </c>
      <c r="J31" s="60"/>
      <c r="K31" s="52">
        <f t="shared" si="3"/>
        <v>1282.1400000000001</v>
      </c>
      <c r="L31" s="53"/>
      <c r="M31" s="3">
        <f t="shared" si="5"/>
        <v>3686.1499999999996</v>
      </c>
    </row>
    <row r="32" spans="1:13" x14ac:dyDescent="0.3">
      <c r="A32" s="53" t="s">
        <v>73</v>
      </c>
      <c r="B32" s="53"/>
      <c r="C32" s="52">
        <f t="shared" si="4"/>
        <v>3686.1499999999996</v>
      </c>
      <c r="D32" s="53"/>
      <c r="E32" s="52">
        <v>1281.2</v>
      </c>
      <c r="F32" s="52"/>
      <c r="G32" s="59">
        <v>1120.8699999999999</v>
      </c>
      <c r="H32" s="60"/>
      <c r="I32" s="59">
        <v>0</v>
      </c>
      <c r="J32" s="60"/>
      <c r="K32" s="52">
        <f t="shared" si="3"/>
        <v>1120.8699999999999</v>
      </c>
      <c r="L32" s="53"/>
      <c r="M32" s="3">
        <f t="shared" si="5"/>
        <v>3846.4799999999996</v>
      </c>
    </row>
    <row r="33" spans="1:13" x14ac:dyDescent="0.3">
      <c r="A33" s="53" t="s">
        <v>74</v>
      </c>
      <c r="B33" s="53"/>
      <c r="C33" s="52">
        <f t="shared" si="4"/>
        <v>3846.4799999999996</v>
      </c>
      <c r="D33" s="53"/>
      <c r="E33" s="52">
        <v>1281.2</v>
      </c>
      <c r="F33" s="52"/>
      <c r="G33" s="59">
        <v>1120.8699999999999</v>
      </c>
      <c r="H33" s="60"/>
      <c r="I33" s="59">
        <v>0</v>
      </c>
      <c r="J33" s="60"/>
      <c r="K33" s="52">
        <f t="shared" si="3"/>
        <v>1120.8699999999999</v>
      </c>
      <c r="L33" s="53"/>
      <c r="M33" s="3">
        <f t="shared" si="5"/>
        <v>4006.8099999999995</v>
      </c>
    </row>
    <row r="34" spans="1:13" x14ac:dyDescent="0.3">
      <c r="A34" s="53" t="s">
        <v>75</v>
      </c>
      <c r="B34" s="53"/>
      <c r="C34" s="52">
        <f t="shared" si="4"/>
        <v>4006.8099999999995</v>
      </c>
      <c r="D34" s="53"/>
      <c r="E34" s="52">
        <v>1281.2</v>
      </c>
      <c r="F34" s="52"/>
      <c r="G34" s="59">
        <v>1120.8699999999999</v>
      </c>
      <c r="H34" s="60"/>
      <c r="I34" s="97">
        <v>0</v>
      </c>
      <c r="J34" s="67"/>
      <c r="K34" s="52">
        <f t="shared" si="3"/>
        <v>1120.8699999999999</v>
      </c>
      <c r="L34" s="53"/>
      <c r="M34" s="3">
        <f t="shared" si="5"/>
        <v>4167.1399999999994</v>
      </c>
    </row>
    <row r="35" spans="1:13" x14ac:dyDescent="0.3">
      <c r="A35" s="53" t="s">
        <v>76</v>
      </c>
      <c r="B35" s="53"/>
      <c r="C35" s="52">
        <f t="shared" si="4"/>
        <v>4167.1399999999994</v>
      </c>
      <c r="D35" s="53"/>
      <c r="E35" s="52">
        <v>1281.2</v>
      </c>
      <c r="F35" s="52"/>
      <c r="G35" s="59">
        <v>1121.07</v>
      </c>
      <c r="H35" s="60"/>
      <c r="I35" s="59">
        <v>0</v>
      </c>
      <c r="J35" s="60"/>
      <c r="K35" s="52">
        <f t="shared" si="3"/>
        <v>1121.07</v>
      </c>
      <c r="L35" s="53"/>
      <c r="M35" s="3">
        <f t="shared" si="5"/>
        <v>4327.2699999999995</v>
      </c>
    </row>
    <row r="36" spans="1:13" x14ac:dyDescent="0.3">
      <c r="A36" s="53" t="s">
        <v>77</v>
      </c>
      <c r="B36" s="53"/>
      <c r="C36" s="52">
        <f t="shared" si="4"/>
        <v>4327.2699999999995</v>
      </c>
      <c r="D36" s="53"/>
      <c r="E36" s="52">
        <v>1281.2</v>
      </c>
      <c r="F36" s="52"/>
      <c r="G36" s="59">
        <v>1121.06</v>
      </c>
      <c r="H36" s="60"/>
      <c r="I36" s="59">
        <v>0</v>
      </c>
      <c r="J36" s="60"/>
      <c r="K36" s="52">
        <f t="shared" si="3"/>
        <v>1121.06</v>
      </c>
      <c r="L36" s="53"/>
      <c r="M36" s="3">
        <f t="shared" si="5"/>
        <v>4487.41</v>
      </c>
    </row>
    <row r="37" spans="1:13" x14ac:dyDescent="0.3">
      <c r="A37" s="53" t="s">
        <v>78</v>
      </c>
      <c r="B37" s="53"/>
      <c r="C37" s="52">
        <f t="shared" si="4"/>
        <v>4487.41</v>
      </c>
      <c r="D37" s="53"/>
      <c r="E37" s="52">
        <v>1281.2</v>
      </c>
      <c r="F37" s="52"/>
      <c r="G37" s="59">
        <v>1120.48</v>
      </c>
      <c r="H37" s="60"/>
      <c r="I37" s="59">
        <v>0</v>
      </c>
      <c r="J37" s="60"/>
      <c r="K37" s="52">
        <f t="shared" si="3"/>
        <v>1120.48</v>
      </c>
      <c r="L37" s="53"/>
      <c r="M37" s="3">
        <f t="shared" si="5"/>
        <v>4648.1299999999992</v>
      </c>
    </row>
    <row r="38" spans="1:13" x14ac:dyDescent="0.3">
      <c r="A38" s="53" t="s">
        <v>79</v>
      </c>
      <c r="B38" s="53"/>
      <c r="C38" s="52">
        <f t="shared" si="4"/>
        <v>4648.1299999999992</v>
      </c>
      <c r="D38" s="53"/>
      <c r="E38" s="52">
        <v>1281.2</v>
      </c>
      <c r="F38" s="52"/>
      <c r="G38" s="59">
        <v>1120.8699999999999</v>
      </c>
      <c r="H38" s="60"/>
      <c r="I38" s="97">
        <v>0</v>
      </c>
      <c r="J38" s="67"/>
      <c r="K38" s="52">
        <f t="shared" si="3"/>
        <v>1120.8699999999999</v>
      </c>
      <c r="L38" s="53"/>
      <c r="M38" s="3">
        <f t="shared" si="5"/>
        <v>4808.4599999999991</v>
      </c>
    </row>
    <row r="39" spans="1:13" x14ac:dyDescent="0.3">
      <c r="A39" s="53" t="s">
        <v>80</v>
      </c>
      <c r="B39" s="53"/>
      <c r="C39" s="52">
        <f t="shared" si="4"/>
        <v>4808.4599999999991</v>
      </c>
      <c r="D39" s="53"/>
      <c r="E39" s="52">
        <v>1281.2</v>
      </c>
      <c r="F39" s="52"/>
      <c r="G39" s="59">
        <v>1156.45</v>
      </c>
      <c r="H39" s="60"/>
      <c r="I39" s="59">
        <v>0</v>
      </c>
      <c r="J39" s="60"/>
      <c r="K39" s="52">
        <f t="shared" si="3"/>
        <v>1156.45</v>
      </c>
      <c r="L39" s="53"/>
      <c r="M39" s="3">
        <f t="shared" si="5"/>
        <v>4933.2099999999991</v>
      </c>
    </row>
    <row r="40" spans="1:13" x14ac:dyDescent="0.3">
      <c r="A40" s="48" t="s">
        <v>16</v>
      </c>
      <c r="B40" s="48"/>
      <c r="C40" s="50"/>
      <c r="D40" s="51"/>
      <c r="E40" s="47">
        <f>SUM(E28:E39)</f>
        <v>15374.400000000003</v>
      </c>
      <c r="F40" s="48"/>
      <c r="G40" s="47">
        <f>SUM(G28:G39)</f>
        <v>13326.509999999998</v>
      </c>
      <c r="H40" s="47"/>
      <c r="I40" s="47">
        <f>SUM(I28:I39)</f>
        <v>0</v>
      </c>
      <c r="J40" s="48"/>
      <c r="K40" s="47">
        <f>SUM(K28:K39)</f>
        <v>13326.509999999998</v>
      </c>
      <c r="L40" s="48"/>
      <c r="M40" s="4">
        <f>M39</f>
        <v>4933.2099999999991</v>
      </c>
    </row>
    <row r="41" spans="1:13" x14ac:dyDescent="0.3">
      <c r="A41" s="57" t="s">
        <v>83</v>
      </c>
      <c r="B41" s="58"/>
      <c r="C41" s="58"/>
      <c r="D41" s="58"/>
      <c r="E41" s="58"/>
      <c r="F41" s="58"/>
      <c r="G41" s="58"/>
      <c r="H41" s="58"/>
      <c r="I41" s="58"/>
      <c r="J41" s="67"/>
      <c r="K41" s="52">
        <f>L26+K40</f>
        <v>20028.989999999998</v>
      </c>
      <c r="L41" s="53"/>
      <c r="M41" s="4"/>
    </row>
    <row r="42" spans="1:13" x14ac:dyDescent="0.3">
      <c r="A42" s="49" t="s">
        <v>18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ht="46.5" customHeight="1" x14ac:dyDescent="0.3">
      <c r="A43" s="70" t="s">
        <v>19</v>
      </c>
      <c r="B43" s="71"/>
      <c r="C43" s="71"/>
      <c r="D43" s="72"/>
      <c r="E43" s="80" t="s">
        <v>14</v>
      </c>
      <c r="F43" s="81"/>
      <c r="G43" s="81"/>
      <c r="H43" s="82"/>
      <c r="I43" s="62" t="s">
        <v>10</v>
      </c>
      <c r="J43" s="61"/>
      <c r="K43" s="62" t="s">
        <v>11</v>
      </c>
      <c r="L43" s="62"/>
      <c r="M43" s="2" t="s">
        <v>15</v>
      </c>
    </row>
    <row r="44" spans="1:13" ht="17.25" customHeight="1" x14ac:dyDescent="0.3">
      <c r="A44" s="77" t="s">
        <v>20</v>
      </c>
      <c r="B44" s="78"/>
      <c r="C44" s="78"/>
      <c r="D44" s="79"/>
      <c r="E44" s="83">
        <v>14.56</v>
      </c>
      <c r="F44" s="84"/>
      <c r="G44" s="84"/>
      <c r="H44" s="85"/>
      <c r="I44" s="91">
        <f>6.92*10+100.19+9.81</f>
        <v>179.2</v>
      </c>
      <c r="J44" s="92"/>
      <c r="K44" s="73">
        <f>E44+I44-M44</f>
        <v>144.87</v>
      </c>
      <c r="L44" s="74"/>
      <c r="M44" s="5">
        <v>48.89</v>
      </c>
    </row>
    <row r="45" spans="1:13" x14ac:dyDescent="0.3">
      <c r="A45" s="57" t="s">
        <v>21</v>
      </c>
      <c r="B45" s="58"/>
      <c r="C45" s="58"/>
      <c r="D45" s="67"/>
      <c r="E45" s="59">
        <v>6.5</v>
      </c>
      <c r="F45" s="86"/>
      <c r="G45" s="86"/>
      <c r="H45" s="60"/>
      <c r="I45" s="57">
        <f>3.09*12</f>
        <v>37.08</v>
      </c>
      <c r="J45" s="67"/>
      <c r="K45" s="73">
        <f>E45+I45-M45</f>
        <v>32.099999999999994</v>
      </c>
      <c r="L45" s="74"/>
      <c r="M45" s="5">
        <v>11.48</v>
      </c>
    </row>
    <row r="46" spans="1:13" x14ac:dyDescent="0.3">
      <c r="A46" s="57" t="s">
        <v>22</v>
      </c>
      <c r="B46" s="58"/>
      <c r="C46" s="58"/>
      <c r="D46" s="67"/>
      <c r="E46" s="59">
        <v>678.79</v>
      </c>
      <c r="F46" s="86"/>
      <c r="G46" s="86"/>
      <c r="H46" s="60"/>
      <c r="I46" s="57">
        <f>329.58*12</f>
        <v>3954.96</v>
      </c>
      <c r="J46" s="67"/>
      <c r="K46" s="73">
        <f>E46+I46-M46</f>
        <v>3428.2</v>
      </c>
      <c r="L46" s="74"/>
      <c r="M46" s="5">
        <v>1205.55</v>
      </c>
    </row>
    <row r="47" spans="1:13" x14ac:dyDescent="0.3">
      <c r="A47" s="75"/>
      <c r="B47" s="90"/>
      <c r="C47" s="90"/>
      <c r="D47" s="76"/>
      <c r="E47" s="87"/>
      <c r="F47" s="88"/>
      <c r="G47" s="88"/>
      <c r="H47" s="89"/>
      <c r="I47" s="87">
        <f>SUM(I44:I46)</f>
        <v>4171.24</v>
      </c>
      <c r="J47" s="76"/>
      <c r="K47" s="75">
        <f>SUM(K44:K46)</f>
        <v>3605.1699999999996</v>
      </c>
      <c r="L47" s="76"/>
      <c r="M47" s="4">
        <f>SUM(M44:M46)</f>
        <v>1265.92</v>
      </c>
    </row>
    <row r="48" spans="1:13" x14ac:dyDescent="0.3">
      <c r="A48" s="96" t="s">
        <v>23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42">
        <v>2376.02</v>
      </c>
    </row>
    <row r="49" spans="1:13" x14ac:dyDescent="0.3">
      <c r="A49" s="96" t="s">
        <v>24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42">
        <v>3618.45</v>
      </c>
    </row>
    <row r="50" spans="1:13" x14ac:dyDescent="0.3">
      <c r="A50" s="93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5"/>
    </row>
    <row r="51" spans="1:13" ht="15.6" x14ac:dyDescent="0.3">
      <c r="A51" s="96" t="s">
        <v>96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">
        <f>M49+M48+M47+M40+M23</f>
        <v>17126.809999999998</v>
      </c>
    </row>
    <row r="52" spans="1:13" x14ac:dyDescent="0.3">
      <c r="A52" s="96" t="s">
        <v>25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8">
        <f>K41+K24</f>
        <v>-865.18322000000626</v>
      </c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222">
    <mergeCell ref="A24:J24"/>
    <mergeCell ref="K24:L24"/>
    <mergeCell ref="A41:J41"/>
    <mergeCell ref="K41:L41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K22:L22"/>
    <mergeCell ref="A39:B39"/>
    <mergeCell ref="C39:D39"/>
    <mergeCell ref="E39:F39"/>
    <mergeCell ref="G39:H39"/>
    <mergeCell ref="I39:J39"/>
    <mergeCell ref="K39:L39"/>
    <mergeCell ref="A22:B22"/>
    <mergeCell ref="C22:D22"/>
    <mergeCell ref="E22:F22"/>
    <mergeCell ref="G22:H22"/>
    <mergeCell ref="I22:J22"/>
    <mergeCell ref="K28:L28"/>
    <mergeCell ref="A29:B29"/>
    <mergeCell ref="C29:D29"/>
    <mergeCell ref="E29:F29"/>
    <mergeCell ref="G29:H29"/>
    <mergeCell ref="I29:J29"/>
    <mergeCell ref="K29:L29"/>
    <mergeCell ref="A28:B28"/>
    <mergeCell ref="C28:D28"/>
    <mergeCell ref="E28:F28"/>
    <mergeCell ref="G28:H28"/>
    <mergeCell ref="I28:J28"/>
    <mergeCell ref="A50:M50"/>
    <mergeCell ref="A51:L51"/>
    <mergeCell ref="A52:L52"/>
    <mergeCell ref="K44:L44"/>
    <mergeCell ref="A48:L48"/>
    <mergeCell ref="A49:L49"/>
    <mergeCell ref="I45:J45"/>
    <mergeCell ref="I46:J46"/>
    <mergeCell ref="I47:J47"/>
    <mergeCell ref="K43:L43"/>
    <mergeCell ref="K45:L45"/>
    <mergeCell ref="K46:L46"/>
    <mergeCell ref="K47:L47"/>
    <mergeCell ref="A43:D43"/>
    <mergeCell ref="A44:D44"/>
    <mergeCell ref="A45:D45"/>
    <mergeCell ref="A46:D46"/>
    <mergeCell ref="E43:H43"/>
    <mergeCell ref="E44:H44"/>
    <mergeCell ref="E45:H45"/>
    <mergeCell ref="E46:H46"/>
    <mergeCell ref="E47:H47"/>
    <mergeCell ref="A47:D47"/>
    <mergeCell ref="I44:J44"/>
    <mergeCell ref="I43:J43"/>
    <mergeCell ref="A10:B10"/>
    <mergeCell ref="C10:D10"/>
    <mergeCell ref="E10:F10"/>
    <mergeCell ref="G10:H10"/>
    <mergeCell ref="L5:M5"/>
    <mergeCell ref="L6:M6"/>
    <mergeCell ref="A7:M7"/>
    <mergeCell ref="A8:M8"/>
    <mergeCell ref="L9:M9"/>
    <mergeCell ref="A9:K9"/>
    <mergeCell ref="A6:D6"/>
    <mergeCell ref="E6:F6"/>
    <mergeCell ref="G6:K6"/>
    <mergeCell ref="I10:J10"/>
    <mergeCell ref="K10:L10"/>
    <mergeCell ref="A4:G4"/>
    <mergeCell ref="H4:M4"/>
    <mergeCell ref="A5:D5"/>
    <mergeCell ref="E5:F5"/>
    <mergeCell ref="G5:K5"/>
    <mergeCell ref="A1:M1"/>
    <mergeCell ref="A2:D2"/>
    <mergeCell ref="E2:I2"/>
    <mergeCell ref="J2:M2"/>
    <mergeCell ref="A3:B3"/>
    <mergeCell ref="C3:H3"/>
    <mergeCell ref="I3:M3"/>
    <mergeCell ref="A11:B11"/>
    <mergeCell ref="A12:B12"/>
    <mergeCell ref="C11:D11"/>
    <mergeCell ref="C12:D12"/>
    <mergeCell ref="E11:F11"/>
    <mergeCell ref="E12:F12"/>
    <mergeCell ref="G11:H11"/>
    <mergeCell ref="G12:H12"/>
    <mergeCell ref="I11:J11"/>
    <mergeCell ref="I12:J12"/>
    <mergeCell ref="K40:L40"/>
    <mergeCell ref="A42:M42"/>
    <mergeCell ref="A40:B40"/>
    <mergeCell ref="C40:D40"/>
    <mergeCell ref="E40:F40"/>
    <mergeCell ref="G40:H40"/>
    <mergeCell ref="I40:J40"/>
    <mergeCell ref="K11:L11"/>
    <mergeCell ref="K12:L12"/>
    <mergeCell ref="K23:L23"/>
    <mergeCell ref="A25:M25"/>
    <mergeCell ref="A26:K26"/>
    <mergeCell ref="L26:M26"/>
    <mergeCell ref="A27:B27"/>
    <mergeCell ref="C27:D27"/>
    <mergeCell ref="E27:F27"/>
    <mergeCell ref="G27:H27"/>
    <mergeCell ref="I27:J27"/>
    <mergeCell ref="K27:L27"/>
    <mergeCell ref="A23:B23"/>
    <mergeCell ref="C23:D23"/>
    <mergeCell ref="E23:F23"/>
    <mergeCell ref="G23:H23"/>
    <mergeCell ref="I23:J23"/>
  </mergeCells>
  <pageMargins left="0.39370078740157483" right="7.874015748031496E-2" top="0.35433070866141736" bottom="0.35433070866141736" header="0" footer="0"/>
  <pageSetup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Q77"/>
  <sheetViews>
    <sheetView topLeftCell="A64" zoomScaleNormal="100" workbookViewId="0">
      <selection activeCell="Q39" sqref="Q39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26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33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34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97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30" t="s">
        <v>35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9"/>
      <c r="C7" s="19"/>
      <c r="D7" s="19"/>
      <c r="E7" s="19"/>
      <c r="F7" s="19"/>
      <c r="G7" s="19"/>
      <c r="H7" s="20" t="s">
        <v>27</v>
      </c>
      <c r="I7" s="21">
        <f ca="1">TODAY()</f>
        <v>45379</v>
      </c>
    </row>
    <row r="8" spans="2:10" ht="12.75" customHeight="1" x14ac:dyDescent="0.3">
      <c r="B8" s="108" t="s">
        <v>28</v>
      </c>
      <c r="C8" s="110" t="s">
        <v>37</v>
      </c>
      <c r="D8" s="102" t="s">
        <v>29</v>
      </c>
      <c r="E8" s="103"/>
      <c r="F8" s="110" t="s">
        <v>30</v>
      </c>
      <c r="G8" s="110" t="s">
        <v>31</v>
      </c>
      <c r="H8" s="110" t="s">
        <v>32</v>
      </c>
      <c r="I8" s="103" t="s">
        <v>36</v>
      </c>
    </row>
    <row r="9" spans="2:10" ht="24" customHeight="1" x14ac:dyDescent="0.3">
      <c r="B9" s="109"/>
      <c r="C9" s="111"/>
      <c r="D9" s="104"/>
      <c r="E9" s="105"/>
      <c r="F9" s="112"/>
      <c r="G9" s="112"/>
      <c r="H9" s="111"/>
      <c r="I9" s="105"/>
    </row>
    <row r="10" spans="2:10" x14ac:dyDescent="0.3">
      <c r="B10" s="99" t="s">
        <v>98</v>
      </c>
      <c r="C10" s="100"/>
      <c r="D10" s="100"/>
      <c r="E10" s="100"/>
      <c r="F10" s="100"/>
      <c r="G10" s="100"/>
      <c r="H10" s="100"/>
      <c r="I10" s="101"/>
    </row>
    <row r="11" spans="2:10" ht="24.75" customHeight="1" x14ac:dyDescent="0.3">
      <c r="B11" s="22">
        <v>1</v>
      </c>
      <c r="C11" s="44" t="s">
        <v>99</v>
      </c>
      <c r="D11" s="106" t="s">
        <v>40</v>
      </c>
      <c r="E11" s="107"/>
      <c r="F11" s="27" t="s">
        <v>38</v>
      </c>
      <c r="G11" s="28" t="s">
        <v>39</v>
      </c>
      <c r="H11" s="28">
        <v>313.25</v>
      </c>
      <c r="I11" s="29">
        <v>845.78</v>
      </c>
    </row>
    <row r="12" spans="2:10" ht="24.75" customHeight="1" x14ac:dyDescent="0.3">
      <c r="B12" s="22">
        <v>2</v>
      </c>
      <c r="C12" s="44" t="s">
        <v>99</v>
      </c>
      <c r="D12" s="106" t="s">
        <v>40</v>
      </c>
      <c r="E12" s="107"/>
      <c r="F12" s="27" t="s">
        <v>42</v>
      </c>
      <c r="G12" s="28" t="s">
        <v>41</v>
      </c>
      <c r="H12" s="28">
        <v>1</v>
      </c>
      <c r="I12" s="29">
        <f>(4458.54*1.9%)+(2784.48*1.6%)</f>
        <v>129.26393999999999</v>
      </c>
    </row>
    <row r="13" spans="2:10" ht="64.5" customHeight="1" x14ac:dyDescent="0.3">
      <c r="B13" s="22">
        <v>3</v>
      </c>
      <c r="C13" s="44" t="s">
        <v>99</v>
      </c>
      <c r="D13" s="106" t="s">
        <v>40</v>
      </c>
      <c r="E13" s="107"/>
      <c r="F13" s="27" t="s">
        <v>95</v>
      </c>
      <c r="G13" s="28" t="s">
        <v>41</v>
      </c>
      <c r="H13" s="28">
        <v>1</v>
      </c>
      <c r="I13" s="29">
        <f>313.25*0.05</f>
        <v>15.662500000000001</v>
      </c>
    </row>
    <row r="14" spans="2:10" ht="15.75" customHeight="1" x14ac:dyDescent="0.3">
      <c r="B14" s="113" t="s">
        <v>100</v>
      </c>
      <c r="C14" s="114"/>
      <c r="D14" s="114"/>
      <c r="E14" s="114"/>
      <c r="F14" s="114"/>
      <c r="G14" s="114"/>
      <c r="H14" s="115"/>
      <c r="I14" s="43">
        <f>SUM(I11:I13)</f>
        <v>990.70644000000004</v>
      </c>
    </row>
    <row r="15" spans="2:10" x14ac:dyDescent="0.3">
      <c r="B15" s="99" t="s">
        <v>101</v>
      </c>
      <c r="C15" s="100"/>
      <c r="D15" s="100"/>
      <c r="E15" s="100"/>
      <c r="F15" s="100"/>
      <c r="G15" s="100"/>
      <c r="H15" s="100"/>
      <c r="I15" s="101"/>
    </row>
    <row r="16" spans="2:10" ht="26.4" x14ac:dyDescent="0.3">
      <c r="B16" s="22">
        <v>1</v>
      </c>
      <c r="C16" s="44" t="s">
        <v>102</v>
      </c>
      <c r="D16" s="106" t="s">
        <v>40</v>
      </c>
      <c r="E16" s="107"/>
      <c r="F16" s="27" t="s">
        <v>38</v>
      </c>
      <c r="G16" s="28" t="s">
        <v>39</v>
      </c>
      <c r="H16" s="28">
        <v>313.25</v>
      </c>
      <c r="I16" s="29">
        <f>H16*2.7</f>
        <v>845.77500000000009</v>
      </c>
    </row>
    <row r="17" spans="2:9" ht="26.4" x14ac:dyDescent="0.3">
      <c r="B17" s="22">
        <v>2</v>
      </c>
      <c r="C17" s="44" t="s">
        <v>102</v>
      </c>
      <c r="D17" s="106" t="s">
        <v>40</v>
      </c>
      <c r="E17" s="107"/>
      <c r="F17" s="27" t="s">
        <v>42</v>
      </c>
      <c r="G17" s="28" t="s">
        <v>41</v>
      </c>
      <c r="H17" s="28">
        <v>1</v>
      </c>
      <c r="I17" s="29">
        <f>(4458.84*1.9%)+(4462.12*1.6%)</f>
        <v>156.11187999999999</v>
      </c>
    </row>
    <row r="18" spans="2:9" ht="57" customHeight="1" x14ac:dyDescent="0.3">
      <c r="B18" s="22">
        <v>3</v>
      </c>
      <c r="C18" s="44" t="s">
        <v>102</v>
      </c>
      <c r="D18" s="106" t="s">
        <v>40</v>
      </c>
      <c r="E18" s="107"/>
      <c r="F18" s="27" t="s">
        <v>95</v>
      </c>
      <c r="G18" s="28" t="s">
        <v>41</v>
      </c>
      <c r="H18" s="28">
        <v>1</v>
      </c>
      <c r="I18" s="29">
        <f>I13</f>
        <v>15.662500000000001</v>
      </c>
    </row>
    <row r="19" spans="2:9" x14ac:dyDescent="0.3">
      <c r="B19" s="113" t="s">
        <v>103</v>
      </c>
      <c r="C19" s="114"/>
      <c r="D19" s="114"/>
      <c r="E19" s="114"/>
      <c r="F19" s="114"/>
      <c r="G19" s="114"/>
      <c r="H19" s="115"/>
      <c r="I19" s="43">
        <f>SUM(I16:I18)</f>
        <v>1017.54938</v>
      </c>
    </row>
    <row r="20" spans="2:9" x14ac:dyDescent="0.3">
      <c r="B20" s="99" t="s">
        <v>104</v>
      </c>
      <c r="C20" s="100"/>
      <c r="D20" s="100"/>
      <c r="E20" s="100"/>
      <c r="F20" s="100"/>
      <c r="G20" s="100"/>
      <c r="H20" s="100"/>
      <c r="I20" s="101"/>
    </row>
    <row r="21" spans="2:9" ht="26.4" x14ac:dyDescent="0.3">
      <c r="B21" s="22">
        <v>1</v>
      </c>
      <c r="C21" s="23" t="s">
        <v>105</v>
      </c>
      <c r="D21" s="106" t="s">
        <v>40</v>
      </c>
      <c r="E21" s="107"/>
      <c r="F21" s="27" t="s">
        <v>38</v>
      </c>
      <c r="G21" s="28" t="s">
        <v>39</v>
      </c>
      <c r="H21" s="28">
        <v>313.25</v>
      </c>
      <c r="I21" s="29">
        <f>H21*2.7</f>
        <v>845.77500000000009</v>
      </c>
    </row>
    <row r="22" spans="2:9" ht="26.4" x14ac:dyDescent="0.3">
      <c r="B22" s="22">
        <v>2</v>
      </c>
      <c r="C22" s="23" t="s">
        <v>105</v>
      </c>
      <c r="D22" s="106" t="s">
        <v>40</v>
      </c>
      <c r="E22" s="107"/>
      <c r="F22" s="46" t="s">
        <v>84</v>
      </c>
      <c r="G22" s="28" t="s">
        <v>85</v>
      </c>
      <c r="H22" s="28">
        <v>1</v>
      </c>
      <c r="I22" s="29">
        <v>3680</v>
      </c>
    </row>
    <row r="23" spans="2:9" ht="26.4" x14ac:dyDescent="0.3">
      <c r="B23" s="22">
        <v>3</v>
      </c>
      <c r="C23" s="23" t="s">
        <v>105</v>
      </c>
      <c r="D23" s="106" t="s">
        <v>40</v>
      </c>
      <c r="E23" s="107"/>
      <c r="F23" s="27" t="s">
        <v>42</v>
      </c>
      <c r="G23" s="28" t="s">
        <v>41</v>
      </c>
      <c r="H23" s="28">
        <v>1</v>
      </c>
      <c r="I23" s="29">
        <f>(4458.84*1.9%)+(3339.6*1.6%)</f>
        <v>138.15156000000002</v>
      </c>
    </row>
    <row r="24" spans="2:9" ht="60.75" customHeight="1" x14ac:dyDescent="0.3">
      <c r="B24" s="22">
        <v>4</v>
      </c>
      <c r="C24" s="23" t="s">
        <v>105</v>
      </c>
      <c r="D24" s="106" t="s">
        <v>40</v>
      </c>
      <c r="E24" s="107"/>
      <c r="F24" s="27" t="s">
        <v>95</v>
      </c>
      <c r="G24" s="28" t="s">
        <v>41</v>
      </c>
      <c r="H24" s="28">
        <v>1</v>
      </c>
      <c r="I24" s="29">
        <f>I18</f>
        <v>15.662500000000001</v>
      </c>
    </row>
    <row r="25" spans="2:9" x14ac:dyDescent="0.3">
      <c r="B25" s="113" t="s">
        <v>106</v>
      </c>
      <c r="C25" s="114"/>
      <c r="D25" s="114"/>
      <c r="E25" s="114"/>
      <c r="F25" s="114"/>
      <c r="G25" s="114"/>
      <c r="H25" s="115"/>
      <c r="I25" s="43">
        <f>SUM(I21:I24)</f>
        <v>4679.5890600000002</v>
      </c>
    </row>
    <row r="26" spans="2:9" x14ac:dyDescent="0.3">
      <c r="B26" s="99" t="s">
        <v>107</v>
      </c>
      <c r="C26" s="100"/>
      <c r="D26" s="100"/>
      <c r="E26" s="100"/>
      <c r="F26" s="100"/>
      <c r="G26" s="100"/>
      <c r="H26" s="100"/>
      <c r="I26" s="101"/>
    </row>
    <row r="27" spans="2:9" ht="26.4" x14ac:dyDescent="0.3">
      <c r="B27" s="22">
        <v>1</v>
      </c>
      <c r="C27" s="23" t="s">
        <v>108</v>
      </c>
      <c r="D27" s="106" t="s">
        <v>40</v>
      </c>
      <c r="E27" s="107"/>
      <c r="F27" s="27" t="s">
        <v>38</v>
      </c>
      <c r="G27" s="28" t="s">
        <v>39</v>
      </c>
      <c r="H27" s="28">
        <v>313.25</v>
      </c>
      <c r="I27" s="29">
        <f>H27*2.7</f>
        <v>845.77500000000009</v>
      </c>
    </row>
    <row r="28" spans="2:9" ht="26.4" x14ac:dyDescent="0.3">
      <c r="B28" s="22">
        <v>2</v>
      </c>
      <c r="C28" s="23" t="s">
        <v>108</v>
      </c>
      <c r="D28" s="106" t="s">
        <v>40</v>
      </c>
      <c r="E28" s="107"/>
      <c r="F28" s="27" t="s">
        <v>42</v>
      </c>
      <c r="G28" s="28" t="s">
        <v>41</v>
      </c>
      <c r="H28" s="28">
        <v>1</v>
      </c>
      <c r="I28" s="29">
        <f>(4458.84*1.9%)+(4462.12*1.6%)</f>
        <v>156.11187999999999</v>
      </c>
    </row>
    <row r="29" spans="2:9" ht="30.75" customHeight="1" x14ac:dyDescent="0.3">
      <c r="B29" s="22">
        <v>3</v>
      </c>
      <c r="C29" s="23" t="s">
        <v>108</v>
      </c>
      <c r="D29" s="106" t="s">
        <v>40</v>
      </c>
      <c r="E29" s="107"/>
      <c r="F29" s="27" t="s">
        <v>44</v>
      </c>
      <c r="G29" s="28" t="s">
        <v>41</v>
      </c>
      <c r="H29" s="28">
        <v>1</v>
      </c>
      <c r="I29" s="29">
        <f>I24</f>
        <v>15.662500000000001</v>
      </c>
    </row>
    <row r="30" spans="2:9" x14ac:dyDescent="0.3">
      <c r="B30" s="113" t="s">
        <v>109</v>
      </c>
      <c r="C30" s="114"/>
      <c r="D30" s="114"/>
      <c r="E30" s="114"/>
      <c r="F30" s="114"/>
      <c r="G30" s="114"/>
      <c r="H30" s="115"/>
      <c r="I30" s="43">
        <f>SUM(I27:I29)</f>
        <v>1017.54938</v>
      </c>
    </row>
    <row r="31" spans="2:9" x14ac:dyDescent="0.3">
      <c r="B31" s="99" t="s">
        <v>110</v>
      </c>
      <c r="C31" s="100"/>
      <c r="D31" s="100"/>
      <c r="E31" s="100"/>
      <c r="F31" s="100"/>
      <c r="G31" s="100"/>
      <c r="H31" s="100"/>
      <c r="I31" s="101"/>
    </row>
    <row r="32" spans="2:9" ht="26.4" x14ac:dyDescent="0.3">
      <c r="B32" s="22">
        <v>1</v>
      </c>
      <c r="C32" s="23" t="s">
        <v>111</v>
      </c>
      <c r="D32" s="106" t="s">
        <v>40</v>
      </c>
      <c r="E32" s="107"/>
      <c r="F32" s="27" t="s">
        <v>38</v>
      </c>
      <c r="G32" s="28" t="s">
        <v>39</v>
      </c>
      <c r="H32" s="28">
        <v>313.25</v>
      </c>
      <c r="I32" s="29">
        <f>H32*2.7</f>
        <v>845.77500000000009</v>
      </c>
    </row>
    <row r="33" spans="2:17" ht="26.4" x14ac:dyDescent="0.3">
      <c r="B33" s="22">
        <v>1</v>
      </c>
      <c r="C33" s="23" t="s">
        <v>111</v>
      </c>
      <c r="D33" s="106" t="s">
        <v>40</v>
      </c>
      <c r="E33" s="107"/>
      <c r="F33" s="27" t="s">
        <v>42</v>
      </c>
      <c r="G33" s="28" t="s">
        <v>41</v>
      </c>
      <c r="H33" s="28">
        <v>1</v>
      </c>
      <c r="I33" s="29">
        <f>(4458.84*1.9%)+(3900.86*1.6%)</f>
        <v>147.13172</v>
      </c>
    </row>
    <row r="34" spans="2:17" ht="64.5" customHeight="1" x14ac:dyDescent="0.3">
      <c r="B34" s="22">
        <v>1</v>
      </c>
      <c r="C34" s="23" t="s">
        <v>111</v>
      </c>
      <c r="D34" s="106" t="s">
        <v>40</v>
      </c>
      <c r="E34" s="107"/>
      <c r="F34" s="27" t="s">
        <v>95</v>
      </c>
      <c r="G34" s="28" t="s">
        <v>41</v>
      </c>
      <c r="H34" s="28">
        <v>1</v>
      </c>
      <c r="I34" s="29">
        <f>I29</f>
        <v>15.662500000000001</v>
      </c>
    </row>
    <row r="35" spans="2:17" x14ac:dyDescent="0.3">
      <c r="B35" s="113" t="s">
        <v>112</v>
      </c>
      <c r="C35" s="114"/>
      <c r="D35" s="114"/>
      <c r="E35" s="114"/>
      <c r="F35" s="114"/>
      <c r="G35" s="114"/>
      <c r="H35" s="115"/>
      <c r="I35" s="43">
        <f>SUM(I32:I34)</f>
        <v>1008.5692200000001</v>
      </c>
    </row>
    <row r="36" spans="2:17" x14ac:dyDescent="0.3">
      <c r="B36" s="99" t="s">
        <v>114</v>
      </c>
      <c r="C36" s="100"/>
      <c r="D36" s="100"/>
      <c r="E36" s="100"/>
      <c r="F36" s="100"/>
      <c r="G36" s="100"/>
      <c r="H36" s="100"/>
      <c r="I36" s="101"/>
    </row>
    <row r="37" spans="2:17" ht="26.4" x14ac:dyDescent="0.3">
      <c r="B37" s="22">
        <v>1</v>
      </c>
      <c r="C37" s="23" t="s">
        <v>116</v>
      </c>
      <c r="D37" s="106" t="s">
        <v>40</v>
      </c>
      <c r="E37" s="107"/>
      <c r="F37" s="27" t="s">
        <v>38</v>
      </c>
      <c r="G37" s="28" t="s">
        <v>39</v>
      </c>
      <c r="H37" s="28">
        <v>313.25</v>
      </c>
      <c r="I37" s="29">
        <f>H37*2.7</f>
        <v>845.77500000000009</v>
      </c>
    </row>
    <row r="38" spans="2:17" ht="26.4" x14ac:dyDescent="0.3">
      <c r="B38" s="22">
        <v>2</v>
      </c>
      <c r="C38" s="23" t="s">
        <v>116</v>
      </c>
      <c r="D38" s="106" t="s">
        <v>40</v>
      </c>
      <c r="E38" s="107"/>
      <c r="F38" s="27" t="s">
        <v>42</v>
      </c>
      <c r="G38" s="28" t="s">
        <v>41</v>
      </c>
      <c r="H38" s="28">
        <v>1</v>
      </c>
      <c r="I38" s="29">
        <f>(4458.84*1.9%)+(3900.86*1.6%)</f>
        <v>147.13172</v>
      </c>
    </row>
    <row r="39" spans="2:17" ht="63" customHeight="1" x14ac:dyDescent="0.3">
      <c r="B39" s="22">
        <v>3</v>
      </c>
      <c r="C39" s="23" t="s">
        <v>116</v>
      </c>
      <c r="D39" s="106" t="s">
        <v>40</v>
      </c>
      <c r="E39" s="107"/>
      <c r="F39" s="27" t="s">
        <v>95</v>
      </c>
      <c r="G39" s="28" t="s">
        <v>41</v>
      </c>
      <c r="H39" s="28">
        <v>1</v>
      </c>
      <c r="I39" s="29">
        <f>I34</f>
        <v>15.662500000000001</v>
      </c>
      <c r="Q39" s="45"/>
    </row>
    <row r="40" spans="2:17" x14ac:dyDescent="0.3">
      <c r="B40" s="113" t="s">
        <v>115</v>
      </c>
      <c r="C40" s="114"/>
      <c r="D40" s="114"/>
      <c r="E40" s="114"/>
      <c r="F40" s="114"/>
      <c r="G40" s="114"/>
      <c r="H40" s="115"/>
      <c r="I40" s="43">
        <f>SUM(I37:I39)</f>
        <v>1008.5692200000001</v>
      </c>
    </row>
    <row r="41" spans="2:17" x14ac:dyDescent="0.3">
      <c r="B41" s="99" t="s">
        <v>113</v>
      </c>
      <c r="C41" s="100"/>
      <c r="D41" s="100"/>
      <c r="E41" s="100"/>
      <c r="F41" s="100"/>
      <c r="G41" s="100"/>
      <c r="H41" s="100"/>
      <c r="I41" s="101"/>
    </row>
    <row r="42" spans="2:17" ht="26.4" x14ac:dyDescent="0.3">
      <c r="B42" s="22">
        <v>1</v>
      </c>
      <c r="C42" s="23" t="s">
        <v>117</v>
      </c>
      <c r="D42" s="106" t="s">
        <v>40</v>
      </c>
      <c r="E42" s="107"/>
      <c r="F42" s="27" t="s">
        <v>38</v>
      </c>
      <c r="G42" s="28" t="s">
        <v>39</v>
      </c>
      <c r="H42" s="28">
        <v>313.25</v>
      </c>
      <c r="I42" s="29">
        <f>H42*2.7</f>
        <v>845.77500000000009</v>
      </c>
    </row>
    <row r="43" spans="2:17" ht="26.4" x14ac:dyDescent="0.3">
      <c r="B43" s="22">
        <v>2</v>
      </c>
      <c r="C43" s="23" t="s">
        <v>117</v>
      </c>
      <c r="D43" s="106" t="s">
        <v>40</v>
      </c>
      <c r="E43" s="107"/>
      <c r="F43" s="46" t="s">
        <v>86</v>
      </c>
      <c r="G43" s="28" t="s">
        <v>85</v>
      </c>
      <c r="H43" s="28">
        <v>1</v>
      </c>
      <c r="I43" s="29">
        <v>1700</v>
      </c>
    </row>
    <row r="44" spans="2:17" ht="26.4" x14ac:dyDescent="0.3">
      <c r="B44" s="22">
        <v>3</v>
      </c>
      <c r="C44" s="23" t="s">
        <v>117</v>
      </c>
      <c r="D44" s="106" t="s">
        <v>40</v>
      </c>
      <c r="E44" s="107"/>
      <c r="F44" s="27" t="s">
        <v>42</v>
      </c>
      <c r="G44" s="28" t="s">
        <v>41</v>
      </c>
      <c r="H44" s="28">
        <v>1</v>
      </c>
      <c r="I44" s="29">
        <f>(4458.84*1.9%)+(3900.86*1.6%)</f>
        <v>147.13172</v>
      </c>
    </row>
    <row r="45" spans="2:17" ht="60.75" customHeight="1" x14ac:dyDescent="0.3">
      <c r="B45" s="22">
        <v>4</v>
      </c>
      <c r="C45" s="23" t="s">
        <v>117</v>
      </c>
      <c r="D45" s="106" t="s">
        <v>40</v>
      </c>
      <c r="E45" s="107"/>
      <c r="F45" s="27" t="s">
        <v>95</v>
      </c>
      <c r="G45" s="28" t="s">
        <v>41</v>
      </c>
      <c r="H45" s="28">
        <v>1</v>
      </c>
      <c r="I45" s="29">
        <f>I39</f>
        <v>15.662500000000001</v>
      </c>
    </row>
    <row r="46" spans="2:17" x14ac:dyDescent="0.3">
      <c r="B46" s="113" t="s">
        <v>118</v>
      </c>
      <c r="C46" s="114"/>
      <c r="D46" s="114"/>
      <c r="E46" s="114"/>
      <c r="F46" s="114"/>
      <c r="G46" s="114"/>
      <c r="H46" s="115"/>
      <c r="I46" s="43">
        <f>SUM(I42:I45)</f>
        <v>2708.5692199999999</v>
      </c>
    </row>
    <row r="47" spans="2:17" x14ac:dyDescent="0.3">
      <c r="B47" s="99" t="s">
        <v>119</v>
      </c>
      <c r="C47" s="100"/>
      <c r="D47" s="100"/>
      <c r="E47" s="100"/>
      <c r="F47" s="100"/>
      <c r="G47" s="100"/>
      <c r="H47" s="100"/>
      <c r="I47" s="101"/>
    </row>
    <row r="48" spans="2:17" ht="26.4" x14ac:dyDescent="0.3">
      <c r="B48" s="22">
        <v>1</v>
      </c>
      <c r="C48" s="23" t="s">
        <v>120</v>
      </c>
      <c r="D48" s="106" t="s">
        <v>40</v>
      </c>
      <c r="E48" s="107"/>
      <c r="F48" s="27" t="s">
        <v>38</v>
      </c>
      <c r="G48" s="28" t="s">
        <v>39</v>
      </c>
      <c r="H48" s="28">
        <v>313.25</v>
      </c>
      <c r="I48" s="29">
        <f>H48*2.7</f>
        <v>845.77500000000009</v>
      </c>
    </row>
    <row r="49" spans="2:16" ht="26.4" x14ac:dyDescent="0.3">
      <c r="B49" s="22">
        <v>2</v>
      </c>
      <c r="C49" s="23" t="s">
        <v>120</v>
      </c>
      <c r="D49" s="106" t="s">
        <v>40</v>
      </c>
      <c r="E49" s="107"/>
      <c r="F49" s="27" t="s">
        <v>42</v>
      </c>
      <c r="G49" s="28" t="s">
        <v>41</v>
      </c>
      <c r="H49" s="28">
        <v>1</v>
      </c>
      <c r="I49" s="29">
        <f>(4458.84*1.9%)+(3901.54*1.6%)</f>
        <v>147.14260000000002</v>
      </c>
    </row>
    <row r="50" spans="2:16" ht="58.5" customHeight="1" x14ac:dyDescent="0.3">
      <c r="B50" s="22">
        <v>3</v>
      </c>
      <c r="C50" s="23" t="s">
        <v>120</v>
      </c>
      <c r="D50" s="106" t="s">
        <v>40</v>
      </c>
      <c r="E50" s="107"/>
      <c r="F50" s="27" t="s">
        <v>95</v>
      </c>
      <c r="G50" s="28" t="s">
        <v>41</v>
      </c>
      <c r="H50" s="28">
        <v>1</v>
      </c>
      <c r="I50" s="29">
        <f>I45</f>
        <v>15.662500000000001</v>
      </c>
    </row>
    <row r="51" spans="2:16" x14ac:dyDescent="0.3">
      <c r="B51" s="113" t="s">
        <v>121</v>
      </c>
      <c r="C51" s="114"/>
      <c r="D51" s="114"/>
      <c r="E51" s="114"/>
      <c r="F51" s="114"/>
      <c r="G51" s="114"/>
      <c r="H51" s="115"/>
      <c r="I51" s="43">
        <f>SUM(I48:I50)</f>
        <v>1008.5801000000001</v>
      </c>
    </row>
    <row r="52" spans="2:16" x14ac:dyDescent="0.3">
      <c r="B52" s="99" t="s">
        <v>122</v>
      </c>
      <c r="C52" s="100"/>
      <c r="D52" s="100"/>
      <c r="E52" s="100"/>
      <c r="F52" s="100"/>
      <c r="G52" s="100"/>
      <c r="H52" s="100"/>
      <c r="I52" s="101"/>
    </row>
    <row r="53" spans="2:16" ht="26.4" x14ac:dyDescent="0.3">
      <c r="B53" s="22">
        <v>1</v>
      </c>
      <c r="C53" s="23" t="s">
        <v>123</v>
      </c>
      <c r="D53" s="106" t="s">
        <v>40</v>
      </c>
      <c r="E53" s="107"/>
      <c r="F53" s="27" t="s">
        <v>38</v>
      </c>
      <c r="G53" s="28" t="s">
        <v>39</v>
      </c>
      <c r="H53" s="28">
        <v>313.25</v>
      </c>
      <c r="I53" s="29">
        <f>H53*2.7</f>
        <v>845.77500000000009</v>
      </c>
    </row>
    <row r="54" spans="2:16" ht="26.4" x14ac:dyDescent="0.3">
      <c r="B54" s="22">
        <v>2</v>
      </c>
      <c r="C54" s="23" t="s">
        <v>123</v>
      </c>
      <c r="D54" s="106" t="s">
        <v>40</v>
      </c>
      <c r="E54" s="107"/>
      <c r="F54" s="27" t="s">
        <v>84</v>
      </c>
      <c r="G54" s="28" t="s">
        <v>85</v>
      </c>
      <c r="H54" s="28">
        <v>1</v>
      </c>
      <c r="I54" s="29">
        <v>1740</v>
      </c>
    </row>
    <row r="55" spans="2:16" ht="26.4" x14ac:dyDescent="0.3">
      <c r="B55" s="22">
        <v>3</v>
      </c>
      <c r="C55" s="23" t="s">
        <v>123</v>
      </c>
      <c r="D55" s="106" t="s">
        <v>40</v>
      </c>
      <c r="E55" s="107"/>
      <c r="F55" s="27" t="s">
        <v>42</v>
      </c>
      <c r="G55" s="28" t="s">
        <v>41</v>
      </c>
      <c r="H55" s="28">
        <v>1</v>
      </c>
      <c r="I55" s="29">
        <f>(4458.84*1.9%)+(3901.54*1.6%)</f>
        <v>147.14260000000002</v>
      </c>
    </row>
    <row r="56" spans="2:16" ht="59.25" customHeight="1" x14ac:dyDescent="0.3">
      <c r="B56" s="22">
        <v>4</v>
      </c>
      <c r="C56" s="23" t="s">
        <v>123</v>
      </c>
      <c r="D56" s="106" t="s">
        <v>40</v>
      </c>
      <c r="E56" s="107"/>
      <c r="F56" s="27" t="s">
        <v>95</v>
      </c>
      <c r="G56" s="28" t="s">
        <v>41</v>
      </c>
      <c r="H56" s="28">
        <v>1</v>
      </c>
      <c r="I56" s="29">
        <f>I50</f>
        <v>15.662500000000001</v>
      </c>
    </row>
    <row r="57" spans="2:16" x14ac:dyDescent="0.3">
      <c r="B57" s="113" t="s">
        <v>124</v>
      </c>
      <c r="C57" s="114"/>
      <c r="D57" s="114"/>
      <c r="E57" s="114"/>
      <c r="F57" s="114"/>
      <c r="G57" s="114"/>
      <c r="H57" s="115"/>
      <c r="I57" s="43">
        <f>SUM(I53:I56)</f>
        <v>2748.5801000000001</v>
      </c>
    </row>
    <row r="58" spans="2:16" x14ac:dyDescent="0.3">
      <c r="B58" s="99" t="s">
        <v>125</v>
      </c>
      <c r="C58" s="100"/>
      <c r="D58" s="100"/>
      <c r="E58" s="100"/>
      <c r="F58" s="100"/>
      <c r="G58" s="100"/>
      <c r="H58" s="100"/>
      <c r="I58" s="101"/>
    </row>
    <row r="59" spans="2:16" ht="26.4" x14ac:dyDescent="0.3">
      <c r="B59" s="22">
        <v>1</v>
      </c>
      <c r="C59" s="23" t="s">
        <v>126</v>
      </c>
      <c r="D59" s="106" t="s">
        <v>40</v>
      </c>
      <c r="E59" s="107"/>
      <c r="F59" s="27" t="s">
        <v>38</v>
      </c>
      <c r="G59" s="28" t="s">
        <v>39</v>
      </c>
      <c r="H59" s="28">
        <v>313.25</v>
      </c>
      <c r="I59" s="29">
        <f>H59*2.7</f>
        <v>845.77500000000009</v>
      </c>
      <c r="P59" s="45"/>
    </row>
    <row r="60" spans="2:16" ht="26.4" x14ac:dyDescent="0.3">
      <c r="B60" s="22">
        <v>2</v>
      </c>
      <c r="C60" s="23" t="s">
        <v>126</v>
      </c>
      <c r="D60" s="106" t="s">
        <v>40</v>
      </c>
      <c r="E60" s="107"/>
      <c r="F60" s="27" t="s">
        <v>42</v>
      </c>
      <c r="G60" s="28" t="s">
        <v>41</v>
      </c>
      <c r="H60" s="28">
        <v>1</v>
      </c>
      <c r="I60" s="29">
        <f>(4458.84*1.9%)+(3899.5*1.6%)</f>
        <v>147.10996</v>
      </c>
    </row>
    <row r="61" spans="2:16" ht="62.25" customHeight="1" x14ac:dyDescent="0.3">
      <c r="B61" s="22">
        <v>3</v>
      </c>
      <c r="C61" s="23" t="s">
        <v>126</v>
      </c>
      <c r="D61" s="106" t="s">
        <v>40</v>
      </c>
      <c r="E61" s="107"/>
      <c r="F61" s="27" t="s">
        <v>95</v>
      </c>
      <c r="G61" s="28" t="s">
        <v>41</v>
      </c>
      <c r="H61" s="28">
        <v>1</v>
      </c>
      <c r="I61" s="29">
        <f>I56</f>
        <v>15.662500000000001</v>
      </c>
    </row>
    <row r="62" spans="2:16" x14ac:dyDescent="0.3">
      <c r="B62" s="113" t="s">
        <v>127</v>
      </c>
      <c r="C62" s="114"/>
      <c r="D62" s="114"/>
      <c r="E62" s="114"/>
      <c r="F62" s="114"/>
      <c r="G62" s="114"/>
      <c r="H62" s="115"/>
      <c r="I62" s="43">
        <f>SUM(I59:I61)</f>
        <v>1008.5474600000001</v>
      </c>
    </row>
    <row r="63" spans="2:16" x14ac:dyDescent="0.3">
      <c r="B63" s="99" t="s">
        <v>128</v>
      </c>
      <c r="C63" s="100"/>
      <c r="D63" s="100"/>
      <c r="E63" s="100"/>
      <c r="F63" s="100"/>
      <c r="G63" s="100"/>
      <c r="H63" s="100"/>
      <c r="I63" s="101"/>
    </row>
    <row r="64" spans="2:16" ht="26.4" x14ac:dyDescent="0.3">
      <c r="B64" s="22">
        <v>1</v>
      </c>
      <c r="C64" s="23" t="s">
        <v>129</v>
      </c>
      <c r="D64" s="106" t="s">
        <v>40</v>
      </c>
      <c r="E64" s="107"/>
      <c r="F64" s="27" t="s">
        <v>38</v>
      </c>
      <c r="G64" s="28" t="s">
        <v>39</v>
      </c>
      <c r="H64" s="28">
        <v>313.25</v>
      </c>
      <c r="I64" s="29">
        <f>H64*2.7</f>
        <v>845.77500000000009</v>
      </c>
    </row>
    <row r="65" spans="2:13" ht="26.4" x14ac:dyDescent="0.3">
      <c r="B65" s="22">
        <v>2</v>
      </c>
      <c r="C65" s="23" t="s">
        <v>129</v>
      </c>
      <c r="D65" s="106" t="s">
        <v>40</v>
      </c>
      <c r="E65" s="107"/>
      <c r="F65" s="27" t="s">
        <v>42</v>
      </c>
      <c r="G65" s="28" t="s">
        <v>41</v>
      </c>
      <c r="H65" s="28">
        <v>1</v>
      </c>
      <c r="I65" s="29">
        <f>(4552.11*1.9%)+(3900.86*1.6%)</f>
        <v>148.90385000000001</v>
      </c>
    </row>
    <row r="66" spans="2:13" ht="60.75" customHeight="1" x14ac:dyDescent="0.3">
      <c r="B66" s="22">
        <v>3</v>
      </c>
      <c r="C66" s="23" t="s">
        <v>129</v>
      </c>
      <c r="D66" s="106" t="s">
        <v>40</v>
      </c>
      <c r="E66" s="107"/>
      <c r="F66" s="27" t="s">
        <v>95</v>
      </c>
      <c r="G66" s="28" t="s">
        <v>41</v>
      </c>
      <c r="H66" s="28">
        <v>1</v>
      </c>
      <c r="I66" s="29">
        <f>I61</f>
        <v>15.662500000000001</v>
      </c>
    </row>
    <row r="67" spans="2:13" x14ac:dyDescent="0.3">
      <c r="B67" s="113" t="s">
        <v>130</v>
      </c>
      <c r="C67" s="114"/>
      <c r="D67" s="114"/>
      <c r="E67" s="114"/>
      <c r="F67" s="114"/>
      <c r="G67" s="114"/>
      <c r="H67" s="115"/>
      <c r="I67" s="43">
        <f>SUM(I64:I66)</f>
        <v>1010.3413500000001</v>
      </c>
    </row>
    <row r="68" spans="2:13" x14ac:dyDescent="0.3">
      <c r="B68" s="99" t="s">
        <v>131</v>
      </c>
      <c r="C68" s="100"/>
      <c r="D68" s="100"/>
      <c r="E68" s="100"/>
      <c r="F68" s="100"/>
      <c r="G68" s="100"/>
      <c r="H68" s="100"/>
      <c r="I68" s="101"/>
    </row>
    <row r="69" spans="2:13" ht="26.4" x14ac:dyDescent="0.3">
      <c r="B69" s="22">
        <v>1</v>
      </c>
      <c r="C69" s="23" t="s">
        <v>132</v>
      </c>
      <c r="D69" s="106" t="s">
        <v>40</v>
      </c>
      <c r="E69" s="107"/>
      <c r="F69" s="27" t="s">
        <v>38</v>
      </c>
      <c r="G69" s="28" t="s">
        <v>39</v>
      </c>
      <c r="H69" s="28">
        <v>313.25</v>
      </c>
      <c r="I69" s="29">
        <f>H69*2.7</f>
        <v>845.77500000000009</v>
      </c>
    </row>
    <row r="70" spans="2:13" ht="26.4" x14ac:dyDescent="0.3">
      <c r="B70" s="22">
        <v>2</v>
      </c>
      <c r="C70" s="23" t="s">
        <v>132</v>
      </c>
      <c r="D70" s="106" t="s">
        <v>40</v>
      </c>
      <c r="E70" s="107"/>
      <c r="F70" s="27" t="s">
        <v>42</v>
      </c>
      <c r="G70" s="28" t="s">
        <v>41</v>
      </c>
      <c r="H70" s="28">
        <v>1</v>
      </c>
      <c r="I70" s="29">
        <f>(4461.73*1.9%)+(4097.62*1.6%)</f>
        <v>150.33479</v>
      </c>
    </row>
    <row r="71" spans="2:13" x14ac:dyDescent="0.3">
      <c r="B71" s="22">
        <v>3</v>
      </c>
      <c r="C71" s="23" t="s">
        <v>132</v>
      </c>
      <c r="D71" s="106" t="s">
        <v>40</v>
      </c>
      <c r="E71" s="107"/>
      <c r="F71" s="27" t="s">
        <v>87</v>
      </c>
      <c r="G71" s="28" t="s">
        <v>85</v>
      </c>
      <c r="H71" s="28">
        <v>1</v>
      </c>
      <c r="I71" s="29">
        <v>2400</v>
      </c>
    </row>
    <row r="72" spans="2:13" ht="62.25" customHeight="1" x14ac:dyDescent="0.3">
      <c r="B72" s="22">
        <v>4</v>
      </c>
      <c r="C72" s="23" t="s">
        <v>132</v>
      </c>
      <c r="D72" s="106" t="s">
        <v>40</v>
      </c>
      <c r="E72" s="107"/>
      <c r="F72" s="27" t="s">
        <v>95</v>
      </c>
      <c r="G72" s="28" t="s">
        <v>41</v>
      </c>
      <c r="H72" s="28">
        <v>1</v>
      </c>
      <c r="I72" s="29">
        <f>I66</f>
        <v>15.662500000000001</v>
      </c>
      <c r="M72" s="45"/>
    </row>
    <row r="73" spans="2:13" x14ac:dyDescent="0.3">
      <c r="B73" s="113" t="s">
        <v>133</v>
      </c>
      <c r="C73" s="114"/>
      <c r="D73" s="114"/>
      <c r="E73" s="114"/>
      <c r="F73" s="114"/>
      <c r="G73" s="114"/>
      <c r="H73" s="115"/>
      <c r="I73" s="43">
        <f>SUM(I69:I72)</f>
        <v>3411.7722899999999</v>
      </c>
    </row>
    <row r="74" spans="2:13" ht="15.6" x14ac:dyDescent="0.3">
      <c r="B74" s="116" t="s">
        <v>134</v>
      </c>
      <c r="C74" s="117"/>
      <c r="D74" s="117"/>
      <c r="E74" s="117"/>
      <c r="F74" s="117"/>
      <c r="G74" s="117"/>
      <c r="H74" s="118"/>
      <c r="I74" s="34">
        <f>I14+I19+I25+I30+I35+I40+I46+I51+I57+I62+I67+I73</f>
        <v>21618.923220000001</v>
      </c>
    </row>
    <row r="75" spans="2:13" x14ac:dyDescent="0.3">
      <c r="B75" s="24"/>
      <c r="C75" s="24"/>
      <c r="D75" s="25"/>
      <c r="E75" s="25"/>
      <c r="F75" s="25"/>
      <c r="G75" s="25"/>
      <c r="H75" s="25"/>
      <c r="I75" s="26"/>
    </row>
    <row r="76" spans="2:13" x14ac:dyDescent="0.3">
      <c r="B76" s="17"/>
      <c r="C76" s="17"/>
      <c r="D76" s="17"/>
      <c r="E76" s="17"/>
      <c r="F76" s="17"/>
      <c r="G76" s="17"/>
      <c r="H76" s="17"/>
      <c r="I76" s="17"/>
    </row>
    <row r="77" spans="2:13" ht="29.25" customHeight="1" x14ac:dyDescent="0.3">
      <c r="B77" s="98"/>
      <c r="C77" s="98"/>
      <c r="D77" s="98"/>
      <c r="E77" s="98"/>
      <c r="F77" s="98"/>
      <c r="G77" s="98"/>
      <c r="H77" s="98"/>
      <c r="I77" s="98"/>
    </row>
  </sheetData>
  <mergeCells count="73">
    <mergeCell ref="B68:I68"/>
    <mergeCell ref="D69:E69"/>
    <mergeCell ref="D70:E70"/>
    <mergeCell ref="D72:E72"/>
    <mergeCell ref="B73:H73"/>
    <mergeCell ref="B63:I63"/>
    <mergeCell ref="D64:E64"/>
    <mergeCell ref="D65:E65"/>
    <mergeCell ref="D66:E66"/>
    <mergeCell ref="B67:H67"/>
    <mergeCell ref="D60:E60"/>
    <mergeCell ref="D61:E61"/>
    <mergeCell ref="B62:H62"/>
    <mergeCell ref="D54:E54"/>
    <mergeCell ref="D55:E55"/>
    <mergeCell ref="D56:E56"/>
    <mergeCell ref="B57:H57"/>
    <mergeCell ref="B58:I58"/>
    <mergeCell ref="D50:E50"/>
    <mergeCell ref="B51:H51"/>
    <mergeCell ref="B52:I52"/>
    <mergeCell ref="D53:E53"/>
    <mergeCell ref="D59:E59"/>
    <mergeCell ref="B46:H46"/>
    <mergeCell ref="D43:E43"/>
    <mergeCell ref="B47:I47"/>
    <mergeCell ref="D48:E48"/>
    <mergeCell ref="D49:E49"/>
    <mergeCell ref="B40:H40"/>
    <mergeCell ref="B41:I41"/>
    <mergeCell ref="D42:E42"/>
    <mergeCell ref="D44:E44"/>
    <mergeCell ref="D45:E45"/>
    <mergeCell ref="B36:I36"/>
    <mergeCell ref="D37:E37"/>
    <mergeCell ref="D38:E38"/>
    <mergeCell ref="D39:E39"/>
    <mergeCell ref="D32:E32"/>
    <mergeCell ref="D33:E33"/>
    <mergeCell ref="D34:E34"/>
    <mergeCell ref="B35:H35"/>
    <mergeCell ref="D27:E27"/>
    <mergeCell ref="D28:E28"/>
    <mergeCell ref="D29:E29"/>
    <mergeCell ref="B30:H30"/>
    <mergeCell ref="B31:I31"/>
    <mergeCell ref="D21:E21"/>
    <mergeCell ref="D23:E23"/>
    <mergeCell ref="D24:E24"/>
    <mergeCell ref="B25:H25"/>
    <mergeCell ref="B26:I26"/>
    <mergeCell ref="D18:E18"/>
    <mergeCell ref="D16:E16"/>
    <mergeCell ref="D17:E17"/>
    <mergeCell ref="B20:I20"/>
    <mergeCell ref="H8:H9"/>
    <mergeCell ref="I8:I9"/>
    <mergeCell ref="B77:I77"/>
    <mergeCell ref="B10:I10"/>
    <mergeCell ref="D8:E9"/>
    <mergeCell ref="D11:E11"/>
    <mergeCell ref="D13:E13"/>
    <mergeCell ref="B8:B9"/>
    <mergeCell ref="C8:C9"/>
    <mergeCell ref="F8:F9"/>
    <mergeCell ref="G8:G9"/>
    <mergeCell ref="B14:H14"/>
    <mergeCell ref="B15:I15"/>
    <mergeCell ref="B19:H19"/>
    <mergeCell ref="D12:E12"/>
    <mergeCell ref="B74:H74"/>
    <mergeCell ref="D22:E22"/>
    <mergeCell ref="D71:E71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2"/>
  <sheetViews>
    <sheetView zoomScaleNormal="100" workbookViewId="0">
      <selection activeCell="F21" sqref="F21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26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43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34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97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30" t="s">
        <v>35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9"/>
      <c r="C7" s="19"/>
      <c r="D7" s="19"/>
      <c r="E7" s="19"/>
      <c r="F7" s="19"/>
      <c r="G7" s="19"/>
      <c r="H7" s="20" t="s">
        <v>27</v>
      </c>
      <c r="I7" s="21">
        <f ca="1">TODAY()</f>
        <v>45379</v>
      </c>
    </row>
    <row r="8" spans="2:10" ht="12.75" customHeight="1" x14ac:dyDescent="0.3">
      <c r="B8" s="108" t="s">
        <v>28</v>
      </c>
      <c r="C8" s="110" t="s">
        <v>37</v>
      </c>
      <c r="D8" s="102" t="s">
        <v>29</v>
      </c>
      <c r="E8" s="103"/>
      <c r="F8" s="110" t="s">
        <v>30</v>
      </c>
      <c r="G8" s="110" t="s">
        <v>31</v>
      </c>
      <c r="H8" s="110" t="s">
        <v>32</v>
      </c>
      <c r="I8" s="103" t="s">
        <v>36</v>
      </c>
    </row>
    <row r="9" spans="2:10" ht="24" customHeight="1" x14ac:dyDescent="0.3">
      <c r="B9" s="109"/>
      <c r="C9" s="111"/>
      <c r="D9" s="104"/>
      <c r="E9" s="105"/>
      <c r="F9" s="112"/>
      <c r="G9" s="112"/>
      <c r="H9" s="111"/>
      <c r="I9" s="105"/>
    </row>
    <row r="10" spans="2:10" ht="15.6" x14ac:dyDescent="0.3">
      <c r="B10" s="116" t="s">
        <v>134</v>
      </c>
      <c r="C10" s="117"/>
      <c r="D10" s="117"/>
      <c r="E10" s="117"/>
      <c r="F10" s="117"/>
      <c r="G10" s="117"/>
      <c r="H10" s="118"/>
      <c r="I10" s="34"/>
    </row>
    <row r="11" spans="2:10" x14ac:dyDescent="0.3">
      <c r="B11" s="17"/>
      <c r="C11" s="17"/>
      <c r="D11" s="17"/>
      <c r="E11" s="17"/>
      <c r="F11" s="17"/>
      <c r="G11" s="17"/>
      <c r="H11" s="17"/>
      <c r="I11" s="17"/>
    </row>
    <row r="12" spans="2:10" ht="29.25" customHeight="1" x14ac:dyDescent="0.3">
      <c r="B12" s="98"/>
      <c r="C12" s="98"/>
      <c r="D12" s="98"/>
      <c r="E12" s="98"/>
      <c r="F12" s="98"/>
      <c r="G12" s="98"/>
      <c r="H12" s="98"/>
      <c r="I12" s="98"/>
    </row>
  </sheetData>
  <mergeCells count="9">
    <mergeCell ref="B12:I12"/>
    <mergeCell ref="B10:H10"/>
    <mergeCell ref="I8:I9"/>
    <mergeCell ref="B8:B9"/>
    <mergeCell ref="C8:C9"/>
    <mergeCell ref="D8:E9"/>
    <mergeCell ref="F8:F9"/>
    <mergeCell ref="G8:G9"/>
    <mergeCell ref="H8:H9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M50"/>
  <sheetViews>
    <sheetView showRuler="0" topLeftCell="A16" zoomScaleNormal="100" workbookViewId="0">
      <selection activeCell="D46" sqref="D46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43" t="s">
        <v>45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x14ac:dyDescent="0.3">
      <c r="A2" s="143" t="s">
        <v>46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x14ac:dyDescent="0.3">
      <c r="A3" s="144" t="s">
        <v>135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x14ac:dyDescent="0.3">
      <c r="A4" s="119" t="s">
        <v>2</v>
      </c>
      <c r="B4" s="121"/>
      <c r="C4" s="121"/>
      <c r="D4" s="120"/>
      <c r="E4" s="119" t="s">
        <v>1</v>
      </c>
      <c r="F4" s="121"/>
      <c r="G4" s="121"/>
      <c r="H4" s="121"/>
      <c r="I4" s="120"/>
      <c r="J4" s="119" t="s">
        <v>88</v>
      </c>
      <c r="K4" s="121"/>
      <c r="L4" s="121"/>
      <c r="M4" s="120"/>
    </row>
    <row r="5" spans="1:13" x14ac:dyDescent="0.3">
      <c r="A5" s="119" t="s">
        <v>3</v>
      </c>
      <c r="B5" s="120"/>
      <c r="C5" s="119" t="s">
        <v>4</v>
      </c>
      <c r="D5" s="121"/>
      <c r="E5" s="121"/>
      <c r="F5" s="121"/>
      <c r="G5" s="121"/>
      <c r="H5" s="120"/>
      <c r="I5" s="119" t="s">
        <v>5</v>
      </c>
      <c r="J5" s="121"/>
      <c r="K5" s="121"/>
      <c r="L5" s="121"/>
      <c r="M5" s="120"/>
    </row>
    <row r="6" spans="1:13" x14ac:dyDescent="0.3">
      <c r="A6" s="96" t="s">
        <v>6</v>
      </c>
      <c r="B6" s="96"/>
      <c r="C6" s="96"/>
      <c r="D6" s="96"/>
      <c r="E6" s="96"/>
      <c r="F6" s="96"/>
      <c r="G6" s="96"/>
      <c r="H6" s="96" t="s">
        <v>7</v>
      </c>
      <c r="I6" s="96"/>
      <c r="J6" s="96"/>
      <c r="K6" s="96"/>
      <c r="L6" s="96"/>
      <c r="M6" s="96"/>
    </row>
    <row r="7" spans="1:13" x14ac:dyDescent="0.3">
      <c r="A7" s="149"/>
      <c r="B7" s="149"/>
      <c r="C7" s="149"/>
      <c r="D7" s="149"/>
      <c r="E7" s="150"/>
      <c r="F7" s="150"/>
      <c r="G7" s="149"/>
      <c r="H7" s="149"/>
      <c r="I7" s="149"/>
      <c r="J7" s="149"/>
      <c r="K7" s="149"/>
      <c r="L7" s="149"/>
      <c r="M7" s="149"/>
    </row>
    <row r="8" spans="1:13" ht="38.25" customHeight="1" x14ac:dyDescent="0.3">
      <c r="A8" s="141" t="s">
        <v>47</v>
      </c>
      <c r="B8" s="141"/>
      <c r="C8" s="141"/>
      <c r="D8" s="141"/>
      <c r="E8" s="148" t="s">
        <v>48</v>
      </c>
      <c r="F8" s="148"/>
      <c r="G8" s="145" t="s">
        <v>49</v>
      </c>
      <c r="H8" s="146"/>
      <c r="I8" s="147"/>
      <c r="J8" s="145" t="s">
        <v>50</v>
      </c>
      <c r="K8" s="146"/>
      <c r="L8" s="147"/>
      <c r="M8" s="37" t="s">
        <v>51</v>
      </c>
    </row>
    <row r="9" spans="1:13" x14ac:dyDescent="0.3">
      <c r="A9" s="122" t="s">
        <v>52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4"/>
    </row>
    <row r="10" spans="1:13" x14ac:dyDescent="0.3">
      <c r="A10" s="125" t="s">
        <v>53</v>
      </c>
      <c r="B10" s="126"/>
      <c r="C10" s="126"/>
      <c r="D10" s="127"/>
      <c r="E10" s="128">
        <v>2885.32</v>
      </c>
      <c r="F10" s="129"/>
      <c r="G10" s="128">
        <v>15374.4</v>
      </c>
      <c r="H10" s="151"/>
      <c r="I10" s="129"/>
      <c r="J10" s="152">
        <v>13326.51</v>
      </c>
      <c r="K10" s="153"/>
      <c r="L10" s="154"/>
      <c r="M10" s="40">
        <f>E10+G10-J10</f>
        <v>4933.2100000000009</v>
      </c>
    </row>
    <row r="11" spans="1:13" ht="14.25" customHeight="1" x14ac:dyDescent="0.3">
      <c r="A11" s="135" t="s">
        <v>54</v>
      </c>
      <c r="B11" s="136"/>
      <c r="C11" s="136"/>
      <c r="D11" s="137"/>
      <c r="E11" s="130">
        <v>2885.32</v>
      </c>
      <c r="F11" s="130"/>
      <c r="G11" s="130">
        <v>15374.4</v>
      </c>
      <c r="H11" s="130"/>
      <c r="I11" s="130"/>
      <c r="J11" s="96">
        <v>13326.51</v>
      </c>
      <c r="K11" s="96"/>
      <c r="L11" s="96"/>
      <c r="M11" s="41">
        <f>E11+G11-J11</f>
        <v>4933.2100000000009</v>
      </c>
    </row>
    <row r="12" spans="1:13" ht="21" customHeight="1" x14ac:dyDescent="0.3">
      <c r="A12" s="119" t="s">
        <v>55</v>
      </c>
      <c r="B12" s="121"/>
      <c r="C12" s="121"/>
      <c r="D12" s="120"/>
      <c r="E12" s="131">
        <f>SUM(E10:E11)</f>
        <v>5770.64</v>
      </c>
      <c r="F12" s="133"/>
      <c r="G12" s="131">
        <f>SUM(G10:G11)</f>
        <v>30748.799999999999</v>
      </c>
      <c r="H12" s="132"/>
      <c r="I12" s="133"/>
      <c r="J12" s="119">
        <f>SUM(J10:J11)</f>
        <v>26653.02</v>
      </c>
      <c r="K12" s="121"/>
      <c r="L12" s="120"/>
      <c r="M12" s="7">
        <f>SUM(M10:M11)</f>
        <v>9866.4200000000019</v>
      </c>
    </row>
    <row r="13" spans="1:13" x14ac:dyDescent="0.3">
      <c r="A13" s="96" t="s">
        <v>23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42">
        <v>2376.02</v>
      </c>
    </row>
    <row r="14" spans="1:13" x14ac:dyDescent="0.3">
      <c r="A14" s="135" t="s">
        <v>24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7"/>
      <c r="M14" s="42">
        <v>3618.45</v>
      </c>
    </row>
    <row r="15" spans="1:13" x14ac:dyDescent="0.3">
      <c r="A15" s="122" t="s">
        <v>56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4"/>
    </row>
    <row r="16" spans="1:13" x14ac:dyDescent="0.3">
      <c r="A16" s="155" t="s">
        <v>20</v>
      </c>
      <c r="B16" s="156"/>
      <c r="C16" s="156"/>
      <c r="D16" s="157"/>
      <c r="E16" s="128">
        <v>14.56</v>
      </c>
      <c r="F16" s="129"/>
      <c r="G16" s="128">
        <v>179.2</v>
      </c>
      <c r="H16" s="151"/>
      <c r="I16" s="129"/>
      <c r="J16" s="152">
        <v>144.87</v>
      </c>
      <c r="K16" s="153"/>
      <c r="L16" s="154"/>
      <c r="M16" s="40">
        <f>E16+G16-J16</f>
        <v>48.889999999999986</v>
      </c>
    </row>
    <row r="17" spans="1:13" ht="14.25" customHeight="1" x14ac:dyDescent="0.3">
      <c r="A17" s="119" t="s">
        <v>21</v>
      </c>
      <c r="B17" s="121"/>
      <c r="C17" s="121"/>
      <c r="D17" s="120"/>
      <c r="E17" s="130">
        <v>6.5</v>
      </c>
      <c r="F17" s="130"/>
      <c r="G17" s="130">
        <v>37.08</v>
      </c>
      <c r="H17" s="130"/>
      <c r="I17" s="130"/>
      <c r="J17" s="96">
        <v>32.1</v>
      </c>
      <c r="K17" s="96"/>
      <c r="L17" s="96"/>
      <c r="M17" s="40">
        <v>11.48</v>
      </c>
    </row>
    <row r="18" spans="1:13" x14ac:dyDescent="0.3">
      <c r="A18" s="119" t="s">
        <v>22</v>
      </c>
      <c r="B18" s="121"/>
      <c r="C18" s="121"/>
      <c r="D18" s="120"/>
      <c r="E18" s="130">
        <v>678.79</v>
      </c>
      <c r="F18" s="130"/>
      <c r="G18" s="119">
        <v>3954.96</v>
      </c>
      <c r="H18" s="121"/>
      <c r="I18" s="120"/>
      <c r="J18" s="119">
        <v>3428.2</v>
      </c>
      <c r="K18" s="121"/>
      <c r="L18" s="120"/>
      <c r="M18" s="40">
        <f t="shared" ref="M18" si="0">E18+G18-J18</f>
        <v>1205.5500000000002</v>
      </c>
    </row>
    <row r="19" spans="1:13" ht="27.75" customHeight="1" x14ac:dyDescent="0.3">
      <c r="A19" s="135" t="s">
        <v>57</v>
      </c>
      <c r="B19" s="136"/>
      <c r="C19" s="136"/>
      <c r="D19" s="137"/>
      <c r="E19" s="130">
        <f>SUM(E16:E18)</f>
        <v>699.84999999999991</v>
      </c>
      <c r="F19" s="130"/>
      <c r="G19" s="131">
        <f>SUM(G16:G18)</f>
        <v>4171.24</v>
      </c>
      <c r="H19" s="132"/>
      <c r="I19" s="133"/>
      <c r="J19" s="119">
        <f>SUM(J16:J18)</f>
        <v>3605.1699999999996</v>
      </c>
      <c r="K19" s="121"/>
      <c r="L19" s="120"/>
      <c r="M19" s="8">
        <f>SUM(M16:M18)</f>
        <v>1265.92</v>
      </c>
    </row>
    <row r="20" spans="1:13" ht="27.75" customHeight="1" x14ac:dyDescent="0.3">
      <c r="A20" s="138" t="s">
        <v>58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40"/>
    </row>
    <row r="21" spans="1:13" x14ac:dyDescent="0.3">
      <c r="A21" s="6" t="s">
        <v>28</v>
      </c>
      <c r="B21" s="141" t="s">
        <v>59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2" t="s">
        <v>60</v>
      </c>
      <c r="M21" s="142"/>
    </row>
    <row r="22" spans="1:13" x14ac:dyDescent="0.3">
      <c r="A22" s="35">
        <v>1</v>
      </c>
      <c r="B22" s="134" t="s">
        <v>38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19">
        <f>845.78*12</f>
        <v>10149.36</v>
      </c>
      <c r="M22" s="120"/>
    </row>
    <row r="23" spans="1:13" ht="15.75" customHeight="1" x14ac:dyDescent="0.3">
      <c r="A23" s="35">
        <v>2</v>
      </c>
      <c r="B23" s="134" t="s">
        <v>42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19">
        <v>1598.93</v>
      </c>
      <c r="M23" s="120"/>
    </row>
    <row r="24" spans="1:13" x14ac:dyDescent="0.3">
      <c r="A24" s="35">
        <v>3</v>
      </c>
      <c r="B24" s="134" t="s">
        <v>137</v>
      </c>
      <c r="C24" s="134"/>
      <c r="D24" s="134"/>
      <c r="E24" s="134"/>
      <c r="F24" s="134"/>
      <c r="G24" s="134"/>
      <c r="H24" s="134"/>
      <c r="I24" s="134"/>
      <c r="J24" s="134"/>
      <c r="K24" s="134"/>
      <c r="L24" s="96">
        <v>1318.49</v>
      </c>
      <c r="M24" s="96"/>
    </row>
    <row r="25" spans="1:13" x14ac:dyDescent="0.3">
      <c r="A25" s="35">
        <v>4</v>
      </c>
      <c r="B25" s="134" t="s">
        <v>89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0">
        <v>8552.14</v>
      </c>
      <c r="M25" s="130"/>
    </row>
    <row r="26" spans="1:13" x14ac:dyDescent="0.3">
      <c r="A26" s="35">
        <v>5</v>
      </c>
      <c r="B26" s="134" t="s">
        <v>90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0">
        <v>0</v>
      </c>
      <c r="M26" s="130"/>
    </row>
    <row r="27" spans="1:13" x14ac:dyDescent="0.3">
      <c r="A27" s="164" t="s">
        <v>61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6"/>
      <c r="L27" s="161">
        <f>SUM(L22:L26)</f>
        <v>21618.92</v>
      </c>
      <c r="M27" s="162"/>
    </row>
    <row r="28" spans="1:13" x14ac:dyDescent="0.3">
      <c r="A28" s="167"/>
      <c r="B28" s="168"/>
      <c r="C28" s="168"/>
      <c r="D28" s="168"/>
      <c r="E28" s="168"/>
      <c r="F28" s="168"/>
      <c r="G28" s="168"/>
      <c r="H28" s="168"/>
      <c r="I28" s="168"/>
      <c r="J28" s="168"/>
      <c r="K28" s="169"/>
      <c r="L28" s="163"/>
      <c r="M28" s="163"/>
    </row>
    <row r="29" spans="1:13" x14ac:dyDescent="0.3">
      <c r="A29" s="158" t="s">
        <v>66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60"/>
      <c r="L29" s="171">
        <f>M12+M13+M14+M19</f>
        <v>17126.810000000005</v>
      </c>
      <c r="M29" s="172"/>
    </row>
    <row r="30" spans="1:13" x14ac:dyDescent="0.3">
      <c r="A30" s="158" t="s">
        <v>62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60"/>
      <c r="L30" s="59">
        <v>-5899.28</v>
      </c>
      <c r="M30" s="60"/>
    </row>
    <row r="31" spans="1:13" x14ac:dyDescent="0.3">
      <c r="A31" s="158" t="s">
        <v>63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60"/>
      <c r="L31" s="176">
        <f>J12</f>
        <v>26653.02</v>
      </c>
      <c r="M31" s="173"/>
    </row>
    <row r="32" spans="1:13" x14ac:dyDescent="0.3">
      <c r="A32" s="158" t="s">
        <v>64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60"/>
      <c r="L32" s="171">
        <f>L27</f>
        <v>21618.92</v>
      </c>
      <c r="M32" s="172"/>
    </row>
    <row r="33" spans="1:13" x14ac:dyDescent="0.3">
      <c r="A33" s="158" t="s">
        <v>65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60"/>
      <c r="L33" s="171">
        <f>L30+L31-L32</f>
        <v>-865.17999999999665</v>
      </c>
      <c r="M33" s="173"/>
    </row>
    <row r="34" spans="1:13" x14ac:dyDescent="0.3">
      <c r="A34" s="36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</row>
    <row r="35" spans="1:13" x14ac:dyDescent="0.3">
      <c r="A35" s="38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5"/>
      <c r="M35" s="175"/>
    </row>
    <row r="36" spans="1:13" x14ac:dyDescent="0.3">
      <c r="A36" s="38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x14ac:dyDescent="0.3">
      <c r="A37" s="38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</row>
    <row r="38" spans="1:13" x14ac:dyDescent="0.3">
      <c r="A38" s="1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"/>
      <c r="M38" s="1"/>
    </row>
    <row r="39" spans="1:13" x14ac:dyDescent="0.3">
      <c r="A39" s="1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</row>
    <row r="40" spans="1:13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89">
    <mergeCell ref="B38:K38"/>
    <mergeCell ref="B39:K39"/>
    <mergeCell ref="L39:M39"/>
    <mergeCell ref="A29:K29"/>
    <mergeCell ref="L29:M29"/>
    <mergeCell ref="L32:M32"/>
    <mergeCell ref="L33:M33"/>
    <mergeCell ref="L34:M34"/>
    <mergeCell ref="L35:M35"/>
    <mergeCell ref="L36:M36"/>
    <mergeCell ref="L37:M37"/>
    <mergeCell ref="L31:M31"/>
    <mergeCell ref="B34:K34"/>
    <mergeCell ref="B35:K35"/>
    <mergeCell ref="B36:K36"/>
    <mergeCell ref="B37:K37"/>
    <mergeCell ref="E18:F18"/>
    <mergeCell ref="E17:F17"/>
    <mergeCell ref="B24:K24"/>
    <mergeCell ref="A33:K33"/>
    <mergeCell ref="B25:K25"/>
    <mergeCell ref="B26:K26"/>
    <mergeCell ref="A27:K27"/>
    <mergeCell ref="A28:K28"/>
    <mergeCell ref="A30:K30"/>
    <mergeCell ref="A31:K31"/>
    <mergeCell ref="A16:D16"/>
    <mergeCell ref="E16:F16"/>
    <mergeCell ref="G16:I16"/>
    <mergeCell ref="J16:L16"/>
    <mergeCell ref="A32:K32"/>
    <mergeCell ref="L25:M25"/>
    <mergeCell ref="L26:M26"/>
    <mergeCell ref="L27:M27"/>
    <mergeCell ref="L28:M28"/>
    <mergeCell ref="L30:M30"/>
    <mergeCell ref="A17:D17"/>
    <mergeCell ref="G17:I17"/>
    <mergeCell ref="J17:L17"/>
    <mergeCell ref="A18:D18"/>
    <mergeCell ref="G18:I18"/>
    <mergeCell ref="J18:L18"/>
    <mergeCell ref="J12:L12"/>
    <mergeCell ref="A15:M15"/>
    <mergeCell ref="A13:L13"/>
    <mergeCell ref="A14:L14"/>
    <mergeCell ref="G10:I10"/>
    <mergeCell ref="G11:I11"/>
    <mergeCell ref="J11:L11"/>
    <mergeCell ref="J10:L10"/>
    <mergeCell ref="A11:D11"/>
    <mergeCell ref="E11:F11"/>
    <mergeCell ref="A12:D12"/>
    <mergeCell ref="E12:F12"/>
    <mergeCell ref="G12:I12"/>
    <mergeCell ref="A1:M1"/>
    <mergeCell ref="A2:M2"/>
    <mergeCell ref="A3:M3"/>
    <mergeCell ref="G8:I8"/>
    <mergeCell ref="J8:L8"/>
    <mergeCell ref="A8:D8"/>
    <mergeCell ref="E8:F8"/>
    <mergeCell ref="A6:G6"/>
    <mergeCell ref="H6:M6"/>
    <mergeCell ref="A7:D7"/>
    <mergeCell ref="E7:F7"/>
    <mergeCell ref="G7:K7"/>
    <mergeCell ref="L7:M7"/>
    <mergeCell ref="A4:D4"/>
    <mergeCell ref="E4:I4"/>
    <mergeCell ref="J4:M4"/>
    <mergeCell ref="L24:M24"/>
    <mergeCell ref="E19:F19"/>
    <mergeCell ref="G19:I19"/>
    <mergeCell ref="J19:L19"/>
    <mergeCell ref="B23:K23"/>
    <mergeCell ref="L22:M22"/>
    <mergeCell ref="L23:M23"/>
    <mergeCell ref="A19:D19"/>
    <mergeCell ref="A20:M20"/>
    <mergeCell ref="B21:K21"/>
    <mergeCell ref="L21:M21"/>
    <mergeCell ref="B22:K22"/>
    <mergeCell ref="A5:B5"/>
    <mergeCell ref="C5:H5"/>
    <mergeCell ref="I5:M5"/>
    <mergeCell ref="A9:M9"/>
    <mergeCell ref="A10:D10"/>
    <mergeCell ref="E10:F10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ШЕВЧЕНКО 184-В</vt:lpstr>
      <vt:lpstr>СОДЕРЖАНИЕ ЖИЛЬЯ</vt:lpstr>
      <vt:lpstr>РЕМОНТ ЖИЛЬЯ</vt:lpstr>
      <vt:lpstr>ОТЧЕТ ШЕВЧЕНКО 184-В на подпись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2022-03-05T22:21:00Z</cp:lastPrinted>
  <dcterms:created xsi:type="dcterms:W3CDTF">2015-06-05T18:19:34Z</dcterms:created>
  <dcterms:modified xsi:type="dcterms:W3CDTF">2024-03-28T15:40:56Z</dcterms:modified>
</cp:coreProperties>
</file>